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Grants &amp; Contracts\Small Business Subcontracting Plans\1 Training materials WUSTL\"/>
    </mc:Choice>
  </mc:AlternateContent>
  <bookViews>
    <workbookView xWindow="-10" yWindow="110" windowWidth="18290" windowHeight="5040" tabRatio="846"/>
  </bookViews>
  <sheets>
    <sheet name="Supplies &amp; Other Direct Costs" sheetId="15" r:id="rId1"/>
  </sheets>
  <definedNames>
    <definedName name="_xlnm.Print_Area" localSheetId="0">'Supplies &amp; Other Direct Costs'!$A$1:$O$103</definedName>
    <definedName name="_xlnm.Print_Titles" localSheetId="0">'Supplies &amp; Other Direct Costs'!$1:$7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1" i="15" l="1"/>
  <c r="E81" i="15"/>
  <c r="F81" i="15"/>
  <c r="G81" i="15"/>
  <c r="D73" i="15"/>
  <c r="E73" i="15"/>
  <c r="F73" i="15"/>
  <c r="G73" i="15"/>
  <c r="C73" i="15"/>
  <c r="D69" i="15"/>
  <c r="E69" i="15"/>
  <c r="F69" i="15"/>
  <c r="G69" i="15"/>
  <c r="H35" i="15"/>
  <c r="H10" i="15" l="1"/>
  <c r="H11" i="15"/>
  <c r="H12" i="15"/>
  <c r="H13" i="15"/>
  <c r="H14" i="15"/>
  <c r="H15" i="15"/>
  <c r="H16" i="15"/>
  <c r="H17" i="15"/>
  <c r="H18" i="15"/>
  <c r="H9" i="15"/>
  <c r="D60" i="15"/>
  <c r="E60" i="15"/>
  <c r="F60" i="15"/>
  <c r="G60" i="15"/>
  <c r="C60" i="15"/>
  <c r="D41" i="15"/>
  <c r="E41" i="15"/>
  <c r="F41" i="15"/>
  <c r="G41" i="15"/>
  <c r="C41" i="15"/>
  <c r="D36" i="15"/>
  <c r="E36" i="15"/>
  <c r="F36" i="15"/>
  <c r="G36" i="15"/>
  <c r="C36" i="15"/>
  <c r="H19" i="15"/>
  <c r="H20" i="15"/>
  <c r="H21" i="15"/>
  <c r="H22" i="15"/>
  <c r="H23" i="15"/>
  <c r="H24" i="15"/>
  <c r="D26" i="15"/>
  <c r="E26" i="15"/>
  <c r="F26" i="15"/>
  <c r="G26" i="15"/>
  <c r="C26" i="15"/>
  <c r="C45" i="15"/>
  <c r="C97" i="15" s="1"/>
  <c r="C43" i="15"/>
  <c r="C81" i="15" l="1"/>
  <c r="C69" i="15"/>
  <c r="H73" i="15"/>
  <c r="H26" i="15"/>
  <c r="G50" i="15"/>
  <c r="F50" i="15"/>
  <c r="E50" i="15"/>
  <c r="D50" i="15"/>
  <c r="C50" i="15"/>
  <c r="H49" i="15"/>
  <c r="H39" i="15"/>
  <c r="H40" i="15"/>
  <c r="H34" i="15"/>
  <c r="H33" i="15"/>
  <c r="H32" i="15"/>
  <c r="C104" i="15" l="1"/>
  <c r="C102" i="15"/>
  <c r="H41" i="15"/>
  <c r="I41" i="15"/>
  <c r="H50" i="15"/>
  <c r="O3" i="15"/>
  <c r="L1" i="15" s="1"/>
  <c r="G54" i="15" l="1"/>
  <c r="G64" i="15" s="1"/>
  <c r="F54" i="15"/>
  <c r="F64" i="15" s="1"/>
  <c r="E54" i="15"/>
  <c r="E64" i="15" s="1"/>
  <c r="D54" i="15"/>
  <c r="D64" i="15" s="1"/>
  <c r="C54" i="15"/>
  <c r="C64" i="15" s="1"/>
  <c r="H53" i="15"/>
  <c r="G45" i="15"/>
  <c r="G97" i="15" s="1"/>
  <c r="F45" i="15"/>
  <c r="F97" i="15" s="1"/>
  <c r="E45" i="15"/>
  <c r="E97" i="15" s="1"/>
  <c r="D45" i="15"/>
  <c r="D97" i="15" s="1"/>
  <c r="H44" i="15"/>
  <c r="F104" i="15" l="1"/>
  <c r="H43" i="15"/>
  <c r="D104" i="15"/>
  <c r="F47" i="15"/>
  <c r="F63" i="15" s="1"/>
  <c r="F65" i="15" s="1"/>
  <c r="G47" i="15"/>
  <c r="G63" i="15" s="1"/>
  <c r="H54" i="15"/>
  <c r="I54" i="15" s="1"/>
  <c r="E47" i="15"/>
  <c r="E63" i="15" s="1"/>
  <c r="E65" i="15" s="1"/>
  <c r="H45" i="15"/>
  <c r="H97" i="15" s="1"/>
  <c r="D47" i="15"/>
  <c r="D63" i="15" s="1"/>
  <c r="D65" i="15" s="1"/>
  <c r="C47" i="15"/>
  <c r="C63" i="15" s="1"/>
  <c r="C65" i="15" s="1"/>
  <c r="H81" i="15" l="1"/>
  <c r="H69" i="15"/>
  <c r="C75" i="15"/>
  <c r="C71" i="15"/>
  <c r="G65" i="15"/>
  <c r="G104" i="15"/>
  <c r="E104" i="15"/>
  <c r="H47" i="15"/>
  <c r="H59" i="15"/>
  <c r="H58" i="15"/>
  <c r="H57" i="15"/>
  <c r="H31" i="15"/>
  <c r="H29" i="15"/>
  <c r="H30" i="15"/>
  <c r="L3" i="15"/>
  <c r="H64" i="15" l="1"/>
  <c r="H60" i="15"/>
  <c r="H36" i="15"/>
  <c r="H63" i="15" s="1"/>
  <c r="F102" i="15"/>
  <c r="H65" i="15" l="1"/>
  <c r="F98" i="15"/>
  <c r="F75" i="15"/>
  <c r="F83" i="15"/>
  <c r="F71" i="15"/>
  <c r="E98" i="15"/>
  <c r="E71" i="15"/>
  <c r="E75" i="15"/>
  <c r="E83" i="15"/>
  <c r="G98" i="15"/>
  <c r="G71" i="15"/>
  <c r="G75" i="15"/>
  <c r="G83" i="15"/>
  <c r="D98" i="15"/>
  <c r="D75" i="15"/>
  <c r="D83" i="15"/>
  <c r="D71" i="15"/>
  <c r="D102" i="15"/>
  <c r="E102" i="15"/>
  <c r="G102" i="15"/>
  <c r="H104" i="15"/>
  <c r="H102" i="15" l="1"/>
  <c r="H83" i="15"/>
  <c r="H75" i="15"/>
  <c r="H71" i="15"/>
  <c r="C98" i="15"/>
  <c r="C83" i="15"/>
  <c r="H98" i="15" l="1"/>
  <c r="H103" i="15" s="1"/>
</calcChain>
</file>

<file path=xl/comments1.xml><?xml version="1.0" encoding="utf-8"?>
<comments xmlns="http://schemas.openxmlformats.org/spreadsheetml/2006/main">
  <authors>
    <author>Motoki, Connie</author>
  </authors>
  <commentList>
    <comment ref="O1" authorId="0" shapeId="0">
      <text>
        <r>
          <rPr>
            <b/>
            <sz val="9"/>
            <color indexed="81"/>
            <rFont val="Tahoma"/>
            <family val="2"/>
          </rPr>
          <t xml:space="preserve">input from budget summary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input from Budget summary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Match to Budget Summary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match to budget summary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match to budget summary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match to budget summary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 xml:space="preserve">match to budget summary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<sst xmlns="http://schemas.openxmlformats.org/spreadsheetml/2006/main" count="174" uniqueCount="116">
  <si>
    <t>Travel</t>
  </si>
  <si>
    <t>Equipment</t>
  </si>
  <si>
    <t>Small</t>
  </si>
  <si>
    <t>small</t>
  </si>
  <si>
    <t>Total Directs</t>
  </si>
  <si>
    <t>Indirects</t>
  </si>
  <si>
    <t>salaries</t>
  </si>
  <si>
    <t>Budget Items, Estimated Annually:</t>
  </si>
  <si>
    <t>Total Budget:</t>
  </si>
  <si>
    <t>Yr. 1</t>
  </si>
  <si>
    <t>Yr. 2</t>
  </si>
  <si>
    <t>Yr. 3</t>
  </si>
  <si>
    <t>Yr.4</t>
  </si>
  <si>
    <t>Yr 5</t>
  </si>
  <si>
    <t>Total</t>
  </si>
  <si>
    <t>A</t>
  </si>
  <si>
    <t>B</t>
  </si>
  <si>
    <t>OTHER</t>
  </si>
  <si>
    <t>Sub-total:</t>
  </si>
  <si>
    <t>C</t>
  </si>
  <si>
    <t>D</t>
  </si>
  <si>
    <t>Brentwood Travel</t>
  </si>
  <si>
    <t>E</t>
  </si>
  <si>
    <t>Subcontractors</t>
  </si>
  <si>
    <t>Subcontractable expenses TOTAL</t>
  </si>
  <si>
    <t>Check Total</t>
  </si>
  <si>
    <t xml:space="preserve"> PI:</t>
  </si>
  <si>
    <t xml:space="preserve">Title: </t>
  </si>
  <si>
    <t xml:space="preserve">For Purchasing </t>
  </si>
  <si>
    <t>For Purchasing</t>
  </si>
  <si>
    <t>Materials &amp; Supplies</t>
  </si>
  <si>
    <t>HUBZone Businesses</t>
  </si>
  <si>
    <t>Veteran-Owned Businesses</t>
  </si>
  <si>
    <t>Service Disabled Veteran-Owned Business</t>
  </si>
  <si>
    <t>From Budget</t>
  </si>
  <si>
    <t>Small Business</t>
  </si>
  <si>
    <t>Small business check total</t>
  </si>
  <si>
    <t>Non-salary Direct Costs TOTAL</t>
  </si>
  <si>
    <t>input each yr.</t>
  </si>
  <si>
    <t>Consultants</t>
  </si>
  <si>
    <t>One</t>
  </si>
  <si>
    <t>Two</t>
  </si>
  <si>
    <t>Publication Costs-PI one</t>
  </si>
  <si>
    <t>Publication Costs-PI two</t>
  </si>
  <si>
    <t>Publication Costs-PI three</t>
  </si>
  <si>
    <t>F</t>
  </si>
  <si>
    <t>G</t>
  </si>
  <si>
    <t>Patient Care Costs</t>
  </si>
  <si>
    <t>Usually specialized vendor=excluded</t>
  </si>
  <si>
    <t>excluded from Plan</t>
  </si>
  <si>
    <t>SB Eligible  (all categories) SubTOTAL</t>
  </si>
  <si>
    <t>Noneligible (excluded from Plan Pool)</t>
  </si>
  <si>
    <t>Small business total</t>
  </si>
  <si>
    <t>SECTION H-PERCENTAGES</t>
  </si>
  <si>
    <t>INSERT THE FORMULAS THAT WILL CALCULATE THE AMTS &amp; PERCENTAGES FOR THE SBCP</t>
  </si>
  <si>
    <t>Non-salary directs</t>
  </si>
  <si>
    <t>Glassware waste</t>
  </si>
  <si>
    <t>DNAase I</t>
  </si>
  <si>
    <t>Sodium deoxycholate</t>
  </si>
  <si>
    <t>L-gluthathione oxidized</t>
  </si>
  <si>
    <t>L-gluthathione reduced</t>
  </si>
  <si>
    <t>L-Arginine</t>
  </si>
  <si>
    <t>Kanamycin</t>
  </si>
  <si>
    <t>Guanidine hydrochloride</t>
  </si>
  <si>
    <t>Carbenicillin</t>
  </si>
  <si>
    <t>IPTG</t>
  </si>
  <si>
    <t>Millipore Stirred Cells</t>
  </si>
  <si>
    <t xml:space="preserve">BL21-(DE3)-RIL competent cells </t>
  </si>
  <si>
    <t>DH10Bac competent cells</t>
  </si>
  <si>
    <t>GIBCO Bottle, 1000mL, 60/cs</t>
  </si>
  <si>
    <t>Chloramphenicol</t>
  </si>
  <si>
    <t>Bluo-gal</t>
  </si>
  <si>
    <t xml:space="preserve">Cellbag Disposable Bioreactor </t>
  </si>
  <si>
    <t>Name of SDB</t>
  </si>
  <si>
    <t>Other Direct Costs</t>
  </si>
  <si>
    <t>Name of Small Bus.</t>
  </si>
  <si>
    <t>Domestic Travel Airfare</t>
  </si>
  <si>
    <t>Foreign Travel Airfare</t>
  </si>
  <si>
    <t>University of XYZ</t>
  </si>
  <si>
    <t>The State University</t>
  </si>
  <si>
    <t>WEBEX monthly</t>
  </si>
  <si>
    <t xml:space="preserve">WEBEX-annual meeting </t>
  </si>
  <si>
    <t>Other travel costs</t>
  </si>
  <si>
    <t>WOB/SDB eligible</t>
  </si>
  <si>
    <t>Small Disadvantaged Business or WOB</t>
  </si>
  <si>
    <t>Supply</t>
  </si>
  <si>
    <t>Ineligible for SBP</t>
  </si>
  <si>
    <t xml:space="preserve">OTHER </t>
  </si>
  <si>
    <t>Eligible</t>
  </si>
  <si>
    <t>OTHER (service contract in place)</t>
  </si>
  <si>
    <t>OTHER (sole source)</t>
  </si>
  <si>
    <t>Ineligible for SBSP</t>
  </si>
  <si>
    <t>OTHER (INCLUDE JUSTIFICATION)</t>
  </si>
  <si>
    <t>Match to Plan Pool above Cell H64</t>
  </si>
  <si>
    <t>Match to cellH68</t>
  </si>
  <si>
    <t>ineligible for SBSP</t>
  </si>
  <si>
    <t>OTHER (Patient Care)</t>
  </si>
  <si>
    <t>(MUST MATCH CELL O1 ABOVE FROM BUDGET SUMMARY)</t>
  </si>
  <si>
    <t>OTHER (large business)</t>
  </si>
  <si>
    <t>College of ABC</t>
  </si>
  <si>
    <t xml:space="preserve">Goal is 33% / enter into SBSP section 2.a </t>
  </si>
  <si>
    <t>Goal is 33% / enter into SBSP Section 2.b</t>
  </si>
  <si>
    <t>Goal is 5% / enter into SBSP Section 2.c</t>
  </si>
  <si>
    <t>Goal is 5% / enter into SBSP Section 2.d.</t>
  </si>
  <si>
    <t>Goal is 3% / enter into SBSP Section 2.e</t>
  </si>
  <si>
    <t>Small Disadvantaged Business</t>
  </si>
  <si>
    <t>Goal is 3% / enter into SBSP Section 2.f</t>
  </si>
  <si>
    <t>Goal is 3% / enter into SBSP Section 2.g</t>
  </si>
  <si>
    <t>OTHER (not small businesses)</t>
  </si>
  <si>
    <t>enter into SBSP section 2.h</t>
  </si>
  <si>
    <t>SMALL BUSINESS SUBCONTRACTING PLAN (SBSP) ---EXHIBIT 2</t>
  </si>
  <si>
    <t>Non Salary Budget Categories</t>
  </si>
  <si>
    <t>*Add or edit Other Direct Cost categories as needed.</t>
  </si>
  <si>
    <t>*Insert additional budget period columns as applicable</t>
  </si>
  <si>
    <t>Vendor Name</t>
  </si>
  <si>
    <t>Vendor Small Business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</si>
</sst>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name val="Arial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63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0" fillId="0" borderId="0" applyFill="0" applyBorder="0" applyAlignment="0" applyProtection="0"/>
    <xf numFmtId="43" fontId="10" fillId="0" borderId="0" applyFill="0" applyBorder="0" applyAlignment="0" applyProtection="0"/>
    <xf numFmtId="9" fontId="10" fillId="0" borderId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Border="1"/>
    <xf numFmtId="44" fontId="0" fillId="0" borderId="0" xfId="0" applyNumberFormat="1" applyFill="1"/>
    <xf numFmtId="0" fontId="0" fillId="2" borderId="0" xfId="0" applyFill="1"/>
    <xf numFmtId="0" fontId="2" fillId="0" borderId="0" xfId="0" applyFont="1"/>
    <xf numFmtId="44" fontId="10" fillId="2" borderId="0" xfId="2360" applyFill="1"/>
    <xf numFmtId="0" fontId="1" fillId="0" borderId="0" xfId="0" applyFont="1"/>
    <xf numFmtId="3" fontId="0" fillId="0" borderId="0" xfId="0" applyNumberFormat="1"/>
    <xf numFmtId="0" fontId="0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/>
    <xf numFmtId="3" fontId="11" fillId="0" borderId="0" xfId="0" applyNumberFormat="1" applyFont="1"/>
    <xf numFmtId="3" fontId="0" fillId="0" borderId="9" xfId="0" applyNumberFormat="1" applyBorder="1"/>
    <xf numFmtId="3" fontId="0" fillId="0" borderId="0" xfId="0" applyNumberFormat="1" applyBorder="1"/>
    <xf numFmtId="3" fontId="1" fillId="2" borderId="0" xfId="0" applyNumberFormat="1" applyFont="1" applyFill="1"/>
    <xf numFmtId="0" fontId="1" fillId="2" borderId="0" xfId="0" applyFont="1" applyFill="1"/>
    <xf numFmtId="3" fontId="1" fillId="0" borderId="0" xfId="0" applyNumberFormat="1" applyFont="1" applyFill="1" applyBorder="1"/>
    <xf numFmtId="3" fontId="2" fillId="0" borderId="0" xfId="0" applyNumberFormat="1" applyFont="1"/>
    <xf numFmtId="3" fontId="2" fillId="0" borderId="6" xfId="0" applyNumberFormat="1" applyFont="1" applyBorder="1"/>
    <xf numFmtId="3" fontId="6" fillId="0" borderId="0" xfId="0" applyNumberFormat="1" applyFont="1"/>
    <xf numFmtId="10" fontId="0" fillId="0" borderId="0" xfId="0" applyNumberFormat="1"/>
    <xf numFmtId="9" fontId="0" fillId="0" borderId="0" xfId="0" applyNumberFormat="1"/>
    <xf numFmtId="3" fontId="0" fillId="0" borderId="6" xfId="0" applyNumberFormat="1" applyBorder="1"/>
    <xf numFmtId="3" fontId="0" fillId="0" borderId="0" xfId="0" applyNumberFormat="1" applyFill="1"/>
    <xf numFmtId="3" fontId="0" fillId="0" borderId="0" xfId="0" applyNumberFormat="1" applyFill="1" applyBorder="1"/>
    <xf numFmtId="0" fontId="1" fillId="0" borderId="2" xfId="0" applyFont="1" applyBorder="1"/>
    <xf numFmtId="10" fontId="0" fillId="0" borderId="0" xfId="0" applyNumberFormat="1" applyBorder="1"/>
    <xf numFmtId="10" fontId="0" fillId="0" borderId="5" xfId="0" applyNumberFormat="1" applyBorder="1"/>
    <xf numFmtId="0" fontId="0" fillId="0" borderId="11" xfId="0" applyBorder="1"/>
    <xf numFmtId="10" fontId="0" fillId="0" borderId="8" xfId="0" applyNumberFormat="1" applyBorder="1"/>
    <xf numFmtId="10" fontId="0" fillId="0" borderId="12" xfId="0" applyNumberFormat="1" applyBorder="1"/>
    <xf numFmtId="0" fontId="1" fillId="0" borderId="1" xfId="0" applyFont="1" applyBorder="1"/>
    <xf numFmtId="0" fontId="1" fillId="0" borderId="11" xfId="0" applyFont="1" applyBorder="1"/>
    <xf numFmtId="9" fontId="10" fillId="0" borderId="8" xfId="2362" applyBorder="1"/>
    <xf numFmtId="9" fontId="10" fillId="0" borderId="12" xfId="2362" applyBorder="1"/>
    <xf numFmtId="0" fontId="1" fillId="0" borderId="0" xfId="0" applyFont="1" applyAlignment="1">
      <alignment horizontal="right"/>
    </xf>
    <xf numFmtId="9" fontId="1" fillId="0" borderId="0" xfId="2244" applyFont="1" applyBorder="1"/>
    <xf numFmtId="0" fontId="2" fillId="0" borderId="0" xfId="0" applyFont="1" applyBorder="1" applyAlignment="1">
      <alignment horizontal="center"/>
    </xf>
    <xf numFmtId="3" fontId="1" fillId="0" borderId="0" xfId="0" applyNumberFormat="1" applyFont="1" applyFill="1"/>
    <xf numFmtId="3" fontId="11" fillId="0" borderId="0" xfId="0" applyNumberFormat="1" applyFont="1" applyFill="1"/>
    <xf numFmtId="165" fontId="9" fillId="0" borderId="6" xfId="2361" applyNumberFormat="1" applyFont="1" applyBorder="1"/>
    <xf numFmtId="165" fontId="9" fillId="0" borderId="6" xfId="2245" applyNumberFormat="1" applyFont="1" applyBorder="1"/>
    <xf numFmtId="0" fontId="1" fillId="4" borderId="0" xfId="0" applyFont="1" applyFill="1" applyAlignment="1">
      <alignment horizontal="left"/>
    </xf>
    <xf numFmtId="165" fontId="5" fillId="0" borderId="3" xfId="2245" applyNumberFormat="1" applyFont="1" applyBorder="1"/>
    <xf numFmtId="3" fontId="5" fillId="0" borderId="0" xfId="0" applyNumberFormat="1" applyFont="1"/>
    <xf numFmtId="0" fontId="5" fillId="0" borderId="0" xfId="0" applyFont="1"/>
    <xf numFmtId="3" fontId="14" fillId="0" borderId="3" xfId="0" applyNumberFormat="1" applyFont="1" applyBorder="1"/>
    <xf numFmtId="165" fontId="14" fillId="0" borderId="3" xfId="2245" applyNumberFormat="1" applyFont="1" applyBorder="1"/>
    <xf numFmtId="10" fontId="14" fillId="0" borderId="3" xfId="0" applyNumberFormat="1" applyFont="1" applyBorder="1"/>
    <xf numFmtId="10" fontId="14" fillId="0" borderId="4" xfId="0" applyNumberFormat="1" applyFont="1" applyBorder="1"/>
    <xf numFmtId="164" fontId="14" fillId="0" borderId="3" xfId="0" applyNumberFormat="1" applyFont="1" applyBorder="1"/>
    <xf numFmtId="164" fontId="14" fillId="0" borderId="4" xfId="0" applyNumberFormat="1" applyFont="1" applyBorder="1"/>
    <xf numFmtId="3" fontId="14" fillId="0" borderId="4" xfId="0" applyNumberFormat="1" applyFont="1" applyBorder="1"/>
    <xf numFmtId="0" fontId="14" fillId="0" borderId="0" xfId="0" applyFont="1"/>
    <xf numFmtId="3" fontId="14" fillId="0" borderId="0" xfId="0" applyNumberFormat="1" applyFont="1"/>
    <xf numFmtId="10" fontId="1" fillId="0" borderId="0" xfId="0" applyNumberFormat="1" applyFont="1"/>
    <xf numFmtId="0" fontId="1" fillId="3" borderId="0" xfId="0" applyFont="1" applyFill="1"/>
    <xf numFmtId="3" fontId="2" fillId="0" borderId="0" xfId="0" applyNumberFormat="1" applyFont="1" applyBorder="1"/>
    <xf numFmtId="0" fontId="2" fillId="5" borderId="10" xfId="0" applyFont="1" applyFill="1" applyBorder="1"/>
    <xf numFmtId="3" fontId="2" fillId="0" borderId="0" xfId="0" applyNumberFormat="1" applyFont="1" applyFill="1" applyBorder="1"/>
    <xf numFmtId="3" fontId="2" fillId="5" borderId="14" xfId="0" applyNumberFormat="1" applyFont="1" applyFill="1" applyBorder="1"/>
    <xf numFmtId="3" fontId="2" fillId="5" borderId="13" xfId="0" applyNumberFormat="1" applyFont="1" applyFill="1" applyBorder="1"/>
    <xf numFmtId="3" fontId="2" fillId="5" borderId="15" xfId="0" applyNumberFormat="1" applyFont="1" applyFill="1" applyBorder="1"/>
    <xf numFmtId="44" fontId="1" fillId="0" borderId="0" xfId="0" applyNumberFormat="1" applyFont="1" applyFill="1"/>
    <xf numFmtId="44" fontId="10" fillId="0" borderId="0" xfId="2360" applyFill="1"/>
    <xf numFmtId="44" fontId="0" fillId="2" borderId="0" xfId="0" applyNumberFormat="1" applyFill="1"/>
    <xf numFmtId="44" fontId="1" fillId="2" borderId="0" xfId="0" applyNumberFormat="1" applyFont="1" applyFill="1"/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0" fillId="0" borderId="9" xfId="0" applyNumberFormat="1" applyFill="1" applyBorder="1"/>
    <xf numFmtId="3" fontId="1" fillId="0" borderId="10" xfId="0" applyNumberFormat="1" applyFont="1" applyFill="1" applyBorder="1"/>
    <xf numFmtId="44" fontId="0" fillId="0" borderId="0" xfId="0" applyNumberFormat="1" applyFill="1" applyBorder="1"/>
    <xf numFmtId="0" fontId="15" fillId="0" borderId="0" xfId="0" applyFont="1"/>
    <xf numFmtId="3" fontId="16" fillId="0" borderId="0" xfId="0" applyNumberFormat="1" applyFont="1" applyFill="1"/>
    <xf numFmtId="3" fontId="16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0" fontId="2" fillId="0" borderId="16" xfId="0" applyFont="1" applyBorder="1"/>
    <xf numFmtId="165" fontId="10" fillId="0" borderId="17" xfId="2361" applyNumberFormat="1" applyBorder="1"/>
    <xf numFmtId="0" fontId="0" fillId="0" borderId="17" xfId="0" applyBorder="1"/>
    <xf numFmtId="165" fontId="9" fillId="0" borderId="17" xfId="2361" applyNumberFormat="1" applyFont="1" applyBorder="1"/>
    <xf numFmtId="0" fontId="0" fillId="0" borderId="18" xfId="0" applyBorder="1"/>
    <xf numFmtId="0" fontId="2" fillId="0" borderId="19" xfId="0" applyFont="1" applyBorder="1"/>
    <xf numFmtId="0" fontId="0" fillId="0" borderId="20" xfId="0" applyBorder="1"/>
    <xf numFmtId="0" fontId="2" fillId="0" borderId="21" xfId="0" applyFont="1" applyBorder="1"/>
    <xf numFmtId="165" fontId="10" fillId="0" borderId="22" xfId="2361" applyNumberFormat="1" applyBorder="1"/>
    <xf numFmtId="0" fontId="0" fillId="0" borderId="22" xfId="0" applyBorder="1"/>
    <xf numFmtId="165" fontId="0" fillId="0" borderId="22" xfId="0" applyNumberFormat="1" applyBorder="1"/>
    <xf numFmtId="0" fontId="0" fillId="0" borderId="23" xfId="0" applyBorder="1"/>
    <xf numFmtId="0" fontId="16" fillId="0" borderId="17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8" fillId="0" borderId="0" xfId="0" applyFont="1"/>
    <xf numFmtId="0" fontId="17" fillId="0" borderId="14" xfId="0" applyFont="1" applyBorder="1" applyAlignment="1"/>
    <xf numFmtId="0" fontId="17" fillId="0" borderId="13" xfId="0" applyFont="1" applyBorder="1" applyAlignment="1"/>
    <xf numFmtId="0" fontId="17" fillId="0" borderId="15" xfId="0" applyFont="1" applyBorder="1" applyAlignment="1"/>
    <xf numFmtId="0" fontId="5" fillId="0" borderId="0" xfId="0" applyFont="1" applyFill="1"/>
    <xf numFmtId="0" fontId="1" fillId="0" borderId="24" xfId="0" applyFont="1" applyBorder="1"/>
    <xf numFmtId="10" fontId="0" fillId="0" borderId="3" xfId="0" applyNumberFormat="1" applyBorder="1"/>
    <xf numFmtId="10" fontId="0" fillId="0" borderId="25" xfId="0" applyNumberFormat="1" applyBorder="1"/>
    <xf numFmtId="165" fontId="14" fillId="0" borderId="25" xfId="2245" applyNumberFormat="1" applyFont="1" applyBorder="1"/>
    <xf numFmtId="3" fontId="14" fillId="0" borderId="25" xfId="0" applyNumberFormat="1" applyFont="1" applyBorder="1"/>
    <xf numFmtId="0" fontId="2" fillId="2" borderId="8" xfId="0" applyFont="1" applyFill="1" applyBorder="1"/>
    <xf numFmtId="0" fontId="2" fillId="2" borderId="13" xfId="0" applyFont="1" applyFill="1" applyBorder="1"/>
    <xf numFmtId="0" fontId="2" fillId="0" borderId="1" xfId="0" applyFont="1" applyBorder="1"/>
    <xf numFmtId="0" fontId="2" fillId="0" borderId="5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363">
    <cellStyle name="Comma" xfId="2245" builtinId="3"/>
    <cellStyle name="Comma 2" xfId="2243"/>
    <cellStyle name="Comma 3" xfId="2361"/>
    <cellStyle name="Currency 2" xfId="2"/>
    <cellStyle name="Currency 3" xfId="2360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Normal" xfId="0" builtinId="0"/>
    <cellStyle name="Normal 2" xfId="1"/>
    <cellStyle name="Percent" xfId="2244" builtinId="5"/>
    <cellStyle name="Percent 2" xfId="23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04"/>
  <sheetViews>
    <sheetView tabSelected="1" workbookViewId="0">
      <selection activeCell="D4" sqref="D4"/>
    </sheetView>
  </sheetViews>
  <sheetFormatPr defaultRowHeight="12.5" x14ac:dyDescent="0.25"/>
  <cols>
    <col min="1" max="1" width="3.36328125" bestFit="1" customWidth="1"/>
    <col min="2" max="2" width="37.6328125" customWidth="1"/>
    <col min="3" max="7" width="12.36328125" bestFit="1" customWidth="1"/>
    <col min="8" max="8" width="14.08984375" customWidth="1"/>
    <col min="9" max="9" width="13.453125" customWidth="1"/>
    <col min="10" max="10" width="15.36328125" bestFit="1" customWidth="1"/>
    <col min="11" max="11" width="34.08984375" bestFit="1" customWidth="1"/>
    <col min="12" max="12" width="12.08984375" customWidth="1"/>
    <col min="13" max="13" width="12.36328125" bestFit="1" customWidth="1"/>
    <col min="14" max="14" width="2" bestFit="1" customWidth="1"/>
    <col min="15" max="15" width="12.90625" bestFit="1" customWidth="1"/>
    <col min="257" max="257" width="3.36328125" bestFit="1" customWidth="1"/>
    <col min="258" max="258" width="35" customWidth="1"/>
    <col min="259" max="263" width="12.36328125" bestFit="1" customWidth="1"/>
    <col min="264" max="264" width="14.08984375" customWidth="1"/>
    <col min="265" max="265" width="9.54296875" customWidth="1"/>
    <col min="266" max="266" width="25.36328125" bestFit="1" customWidth="1"/>
    <col min="267" max="267" width="20" customWidth="1"/>
    <col min="268" max="268" width="12.08984375" customWidth="1"/>
    <col min="270" max="270" width="2" bestFit="1" customWidth="1"/>
    <col min="271" max="271" width="12.90625" bestFit="1" customWidth="1"/>
    <col min="513" max="513" width="3.36328125" bestFit="1" customWidth="1"/>
    <col min="514" max="514" width="35" customWidth="1"/>
    <col min="515" max="519" width="12.36328125" bestFit="1" customWidth="1"/>
    <col min="520" max="520" width="14.08984375" customWidth="1"/>
    <col min="521" max="521" width="9.54296875" customWidth="1"/>
    <col min="522" max="522" width="25.36328125" bestFit="1" customWidth="1"/>
    <col min="523" max="523" width="20" customWidth="1"/>
    <col min="524" max="524" width="12.08984375" customWidth="1"/>
    <col min="526" max="526" width="2" bestFit="1" customWidth="1"/>
    <col min="527" max="527" width="12.90625" bestFit="1" customWidth="1"/>
    <col min="769" max="769" width="3.36328125" bestFit="1" customWidth="1"/>
    <col min="770" max="770" width="35" customWidth="1"/>
    <col min="771" max="775" width="12.36328125" bestFit="1" customWidth="1"/>
    <col min="776" max="776" width="14.08984375" customWidth="1"/>
    <col min="777" max="777" width="9.54296875" customWidth="1"/>
    <col min="778" max="778" width="25.36328125" bestFit="1" customWidth="1"/>
    <col min="779" max="779" width="20" customWidth="1"/>
    <col min="780" max="780" width="12.08984375" customWidth="1"/>
    <col min="782" max="782" width="2" bestFit="1" customWidth="1"/>
    <col min="783" max="783" width="12.90625" bestFit="1" customWidth="1"/>
    <col min="1025" max="1025" width="3.36328125" bestFit="1" customWidth="1"/>
    <col min="1026" max="1026" width="35" customWidth="1"/>
    <col min="1027" max="1031" width="12.36328125" bestFit="1" customWidth="1"/>
    <col min="1032" max="1032" width="14.08984375" customWidth="1"/>
    <col min="1033" max="1033" width="9.54296875" customWidth="1"/>
    <col min="1034" max="1034" width="25.36328125" bestFit="1" customWidth="1"/>
    <col min="1035" max="1035" width="20" customWidth="1"/>
    <col min="1036" max="1036" width="12.08984375" customWidth="1"/>
    <col min="1038" max="1038" width="2" bestFit="1" customWidth="1"/>
    <col min="1039" max="1039" width="12.90625" bestFit="1" customWidth="1"/>
    <col min="1281" max="1281" width="3.36328125" bestFit="1" customWidth="1"/>
    <col min="1282" max="1282" width="35" customWidth="1"/>
    <col min="1283" max="1287" width="12.36328125" bestFit="1" customWidth="1"/>
    <col min="1288" max="1288" width="14.08984375" customWidth="1"/>
    <col min="1289" max="1289" width="9.54296875" customWidth="1"/>
    <col min="1290" max="1290" width="25.36328125" bestFit="1" customWidth="1"/>
    <col min="1291" max="1291" width="20" customWidth="1"/>
    <col min="1292" max="1292" width="12.08984375" customWidth="1"/>
    <col min="1294" max="1294" width="2" bestFit="1" customWidth="1"/>
    <col min="1295" max="1295" width="12.90625" bestFit="1" customWidth="1"/>
    <col min="1537" max="1537" width="3.36328125" bestFit="1" customWidth="1"/>
    <col min="1538" max="1538" width="35" customWidth="1"/>
    <col min="1539" max="1543" width="12.36328125" bestFit="1" customWidth="1"/>
    <col min="1544" max="1544" width="14.08984375" customWidth="1"/>
    <col min="1545" max="1545" width="9.54296875" customWidth="1"/>
    <col min="1546" max="1546" width="25.36328125" bestFit="1" customWidth="1"/>
    <col min="1547" max="1547" width="20" customWidth="1"/>
    <col min="1548" max="1548" width="12.08984375" customWidth="1"/>
    <col min="1550" max="1550" width="2" bestFit="1" customWidth="1"/>
    <col min="1551" max="1551" width="12.90625" bestFit="1" customWidth="1"/>
    <col min="1793" max="1793" width="3.36328125" bestFit="1" customWidth="1"/>
    <col min="1794" max="1794" width="35" customWidth="1"/>
    <col min="1795" max="1799" width="12.36328125" bestFit="1" customWidth="1"/>
    <col min="1800" max="1800" width="14.08984375" customWidth="1"/>
    <col min="1801" max="1801" width="9.54296875" customWidth="1"/>
    <col min="1802" max="1802" width="25.36328125" bestFit="1" customWidth="1"/>
    <col min="1803" max="1803" width="20" customWidth="1"/>
    <col min="1804" max="1804" width="12.08984375" customWidth="1"/>
    <col min="1806" max="1806" width="2" bestFit="1" customWidth="1"/>
    <col min="1807" max="1807" width="12.90625" bestFit="1" customWidth="1"/>
    <col min="2049" max="2049" width="3.36328125" bestFit="1" customWidth="1"/>
    <col min="2050" max="2050" width="35" customWidth="1"/>
    <col min="2051" max="2055" width="12.36328125" bestFit="1" customWidth="1"/>
    <col min="2056" max="2056" width="14.08984375" customWidth="1"/>
    <col min="2057" max="2057" width="9.54296875" customWidth="1"/>
    <col min="2058" max="2058" width="25.36328125" bestFit="1" customWidth="1"/>
    <col min="2059" max="2059" width="20" customWidth="1"/>
    <col min="2060" max="2060" width="12.08984375" customWidth="1"/>
    <col min="2062" max="2062" width="2" bestFit="1" customWidth="1"/>
    <col min="2063" max="2063" width="12.90625" bestFit="1" customWidth="1"/>
    <col min="2305" max="2305" width="3.36328125" bestFit="1" customWidth="1"/>
    <col min="2306" max="2306" width="35" customWidth="1"/>
    <col min="2307" max="2311" width="12.36328125" bestFit="1" customWidth="1"/>
    <col min="2312" max="2312" width="14.08984375" customWidth="1"/>
    <col min="2313" max="2313" width="9.54296875" customWidth="1"/>
    <col min="2314" max="2314" width="25.36328125" bestFit="1" customWidth="1"/>
    <col min="2315" max="2315" width="20" customWidth="1"/>
    <col min="2316" max="2316" width="12.08984375" customWidth="1"/>
    <col min="2318" max="2318" width="2" bestFit="1" customWidth="1"/>
    <col min="2319" max="2319" width="12.90625" bestFit="1" customWidth="1"/>
    <col min="2561" max="2561" width="3.36328125" bestFit="1" customWidth="1"/>
    <col min="2562" max="2562" width="35" customWidth="1"/>
    <col min="2563" max="2567" width="12.36328125" bestFit="1" customWidth="1"/>
    <col min="2568" max="2568" width="14.08984375" customWidth="1"/>
    <col min="2569" max="2569" width="9.54296875" customWidth="1"/>
    <col min="2570" max="2570" width="25.36328125" bestFit="1" customWidth="1"/>
    <col min="2571" max="2571" width="20" customWidth="1"/>
    <col min="2572" max="2572" width="12.08984375" customWidth="1"/>
    <col min="2574" max="2574" width="2" bestFit="1" customWidth="1"/>
    <col min="2575" max="2575" width="12.90625" bestFit="1" customWidth="1"/>
    <col min="2817" max="2817" width="3.36328125" bestFit="1" customWidth="1"/>
    <col min="2818" max="2818" width="35" customWidth="1"/>
    <col min="2819" max="2823" width="12.36328125" bestFit="1" customWidth="1"/>
    <col min="2824" max="2824" width="14.08984375" customWidth="1"/>
    <col min="2825" max="2825" width="9.54296875" customWidth="1"/>
    <col min="2826" max="2826" width="25.36328125" bestFit="1" customWidth="1"/>
    <col min="2827" max="2827" width="20" customWidth="1"/>
    <col min="2828" max="2828" width="12.08984375" customWidth="1"/>
    <col min="2830" max="2830" width="2" bestFit="1" customWidth="1"/>
    <col min="2831" max="2831" width="12.90625" bestFit="1" customWidth="1"/>
    <col min="3073" max="3073" width="3.36328125" bestFit="1" customWidth="1"/>
    <col min="3074" max="3074" width="35" customWidth="1"/>
    <col min="3075" max="3079" width="12.36328125" bestFit="1" customWidth="1"/>
    <col min="3080" max="3080" width="14.08984375" customWidth="1"/>
    <col min="3081" max="3081" width="9.54296875" customWidth="1"/>
    <col min="3082" max="3082" width="25.36328125" bestFit="1" customWidth="1"/>
    <col min="3083" max="3083" width="20" customWidth="1"/>
    <col min="3084" max="3084" width="12.08984375" customWidth="1"/>
    <col min="3086" max="3086" width="2" bestFit="1" customWidth="1"/>
    <col min="3087" max="3087" width="12.90625" bestFit="1" customWidth="1"/>
    <col min="3329" max="3329" width="3.36328125" bestFit="1" customWidth="1"/>
    <col min="3330" max="3330" width="35" customWidth="1"/>
    <col min="3331" max="3335" width="12.36328125" bestFit="1" customWidth="1"/>
    <col min="3336" max="3336" width="14.08984375" customWidth="1"/>
    <col min="3337" max="3337" width="9.54296875" customWidth="1"/>
    <col min="3338" max="3338" width="25.36328125" bestFit="1" customWidth="1"/>
    <col min="3339" max="3339" width="20" customWidth="1"/>
    <col min="3340" max="3340" width="12.08984375" customWidth="1"/>
    <col min="3342" max="3342" width="2" bestFit="1" customWidth="1"/>
    <col min="3343" max="3343" width="12.90625" bestFit="1" customWidth="1"/>
    <col min="3585" max="3585" width="3.36328125" bestFit="1" customWidth="1"/>
    <col min="3586" max="3586" width="35" customWidth="1"/>
    <col min="3587" max="3591" width="12.36328125" bestFit="1" customWidth="1"/>
    <col min="3592" max="3592" width="14.08984375" customWidth="1"/>
    <col min="3593" max="3593" width="9.54296875" customWidth="1"/>
    <col min="3594" max="3594" width="25.36328125" bestFit="1" customWidth="1"/>
    <col min="3595" max="3595" width="20" customWidth="1"/>
    <col min="3596" max="3596" width="12.08984375" customWidth="1"/>
    <col min="3598" max="3598" width="2" bestFit="1" customWidth="1"/>
    <col min="3599" max="3599" width="12.90625" bestFit="1" customWidth="1"/>
    <col min="3841" max="3841" width="3.36328125" bestFit="1" customWidth="1"/>
    <col min="3842" max="3842" width="35" customWidth="1"/>
    <col min="3843" max="3847" width="12.36328125" bestFit="1" customWidth="1"/>
    <col min="3848" max="3848" width="14.08984375" customWidth="1"/>
    <col min="3849" max="3849" width="9.54296875" customWidth="1"/>
    <col min="3850" max="3850" width="25.36328125" bestFit="1" customWidth="1"/>
    <col min="3851" max="3851" width="20" customWidth="1"/>
    <col min="3852" max="3852" width="12.08984375" customWidth="1"/>
    <col min="3854" max="3854" width="2" bestFit="1" customWidth="1"/>
    <col min="3855" max="3855" width="12.90625" bestFit="1" customWidth="1"/>
    <col min="4097" max="4097" width="3.36328125" bestFit="1" customWidth="1"/>
    <col min="4098" max="4098" width="35" customWidth="1"/>
    <col min="4099" max="4103" width="12.36328125" bestFit="1" customWidth="1"/>
    <col min="4104" max="4104" width="14.08984375" customWidth="1"/>
    <col min="4105" max="4105" width="9.54296875" customWidth="1"/>
    <col min="4106" max="4106" width="25.36328125" bestFit="1" customWidth="1"/>
    <col min="4107" max="4107" width="20" customWidth="1"/>
    <col min="4108" max="4108" width="12.08984375" customWidth="1"/>
    <col min="4110" max="4110" width="2" bestFit="1" customWidth="1"/>
    <col min="4111" max="4111" width="12.90625" bestFit="1" customWidth="1"/>
    <col min="4353" max="4353" width="3.36328125" bestFit="1" customWidth="1"/>
    <col min="4354" max="4354" width="35" customWidth="1"/>
    <col min="4355" max="4359" width="12.36328125" bestFit="1" customWidth="1"/>
    <col min="4360" max="4360" width="14.08984375" customWidth="1"/>
    <col min="4361" max="4361" width="9.54296875" customWidth="1"/>
    <col min="4362" max="4362" width="25.36328125" bestFit="1" customWidth="1"/>
    <col min="4363" max="4363" width="20" customWidth="1"/>
    <col min="4364" max="4364" width="12.08984375" customWidth="1"/>
    <col min="4366" max="4366" width="2" bestFit="1" customWidth="1"/>
    <col min="4367" max="4367" width="12.90625" bestFit="1" customWidth="1"/>
    <col min="4609" max="4609" width="3.36328125" bestFit="1" customWidth="1"/>
    <col min="4610" max="4610" width="35" customWidth="1"/>
    <col min="4611" max="4615" width="12.36328125" bestFit="1" customWidth="1"/>
    <col min="4616" max="4616" width="14.08984375" customWidth="1"/>
    <col min="4617" max="4617" width="9.54296875" customWidth="1"/>
    <col min="4618" max="4618" width="25.36328125" bestFit="1" customWidth="1"/>
    <col min="4619" max="4619" width="20" customWidth="1"/>
    <col min="4620" max="4620" width="12.08984375" customWidth="1"/>
    <col min="4622" max="4622" width="2" bestFit="1" customWidth="1"/>
    <col min="4623" max="4623" width="12.90625" bestFit="1" customWidth="1"/>
    <col min="4865" max="4865" width="3.36328125" bestFit="1" customWidth="1"/>
    <col min="4866" max="4866" width="35" customWidth="1"/>
    <col min="4867" max="4871" width="12.36328125" bestFit="1" customWidth="1"/>
    <col min="4872" max="4872" width="14.08984375" customWidth="1"/>
    <col min="4873" max="4873" width="9.54296875" customWidth="1"/>
    <col min="4874" max="4874" width="25.36328125" bestFit="1" customWidth="1"/>
    <col min="4875" max="4875" width="20" customWidth="1"/>
    <col min="4876" max="4876" width="12.08984375" customWidth="1"/>
    <col min="4878" max="4878" width="2" bestFit="1" customWidth="1"/>
    <col min="4879" max="4879" width="12.90625" bestFit="1" customWidth="1"/>
    <col min="5121" max="5121" width="3.36328125" bestFit="1" customWidth="1"/>
    <col min="5122" max="5122" width="35" customWidth="1"/>
    <col min="5123" max="5127" width="12.36328125" bestFit="1" customWidth="1"/>
    <col min="5128" max="5128" width="14.08984375" customWidth="1"/>
    <col min="5129" max="5129" width="9.54296875" customWidth="1"/>
    <col min="5130" max="5130" width="25.36328125" bestFit="1" customWidth="1"/>
    <col min="5131" max="5131" width="20" customWidth="1"/>
    <col min="5132" max="5132" width="12.08984375" customWidth="1"/>
    <col min="5134" max="5134" width="2" bestFit="1" customWidth="1"/>
    <col min="5135" max="5135" width="12.90625" bestFit="1" customWidth="1"/>
    <col min="5377" max="5377" width="3.36328125" bestFit="1" customWidth="1"/>
    <col min="5378" max="5378" width="35" customWidth="1"/>
    <col min="5379" max="5383" width="12.36328125" bestFit="1" customWidth="1"/>
    <col min="5384" max="5384" width="14.08984375" customWidth="1"/>
    <col min="5385" max="5385" width="9.54296875" customWidth="1"/>
    <col min="5386" max="5386" width="25.36328125" bestFit="1" customWidth="1"/>
    <col min="5387" max="5387" width="20" customWidth="1"/>
    <col min="5388" max="5388" width="12.08984375" customWidth="1"/>
    <col min="5390" max="5390" width="2" bestFit="1" customWidth="1"/>
    <col min="5391" max="5391" width="12.90625" bestFit="1" customWidth="1"/>
    <col min="5633" max="5633" width="3.36328125" bestFit="1" customWidth="1"/>
    <col min="5634" max="5634" width="35" customWidth="1"/>
    <col min="5635" max="5639" width="12.36328125" bestFit="1" customWidth="1"/>
    <col min="5640" max="5640" width="14.08984375" customWidth="1"/>
    <col min="5641" max="5641" width="9.54296875" customWidth="1"/>
    <col min="5642" max="5642" width="25.36328125" bestFit="1" customWidth="1"/>
    <col min="5643" max="5643" width="20" customWidth="1"/>
    <col min="5644" max="5644" width="12.08984375" customWidth="1"/>
    <col min="5646" max="5646" width="2" bestFit="1" customWidth="1"/>
    <col min="5647" max="5647" width="12.90625" bestFit="1" customWidth="1"/>
    <col min="5889" max="5889" width="3.36328125" bestFit="1" customWidth="1"/>
    <col min="5890" max="5890" width="35" customWidth="1"/>
    <col min="5891" max="5895" width="12.36328125" bestFit="1" customWidth="1"/>
    <col min="5896" max="5896" width="14.08984375" customWidth="1"/>
    <col min="5897" max="5897" width="9.54296875" customWidth="1"/>
    <col min="5898" max="5898" width="25.36328125" bestFit="1" customWidth="1"/>
    <col min="5899" max="5899" width="20" customWidth="1"/>
    <col min="5900" max="5900" width="12.08984375" customWidth="1"/>
    <col min="5902" max="5902" width="2" bestFit="1" customWidth="1"/>
    <col min="5903" max="5903" width="12.90625" bestFit="1" customWidth="1"/>
    <col min="6145" max="6145" width="3.36328125" bestFit="1" customWidth="1"/>
    <col min="6146" max="6146" width="35" customWidth="1"/>
    <col min="6147" max="6151" width="12.36328125" bestFit="1" customWidth="1"/>
    <col min="6152" max="6152" width="14.08984375" customWidth="1"/>
    <col min="6153" max="6153" width="9.54296875" customWidth="1"/>
    <col min="6154" max="6154" width="25.36328125" bestFit="1" customWidth="1"/>
    <col min="6155" max="6155" width="20" customWidth="1"/>
    <col min="6156" max="6156" width="12.08984375" customWidth="1"/>
    <col min="6158" max="6158" width="2" bestFit="1" customWidth="1"/>
    <col min="6159" max="6159" width="12.90625" bestFit="1" customWidth="1"/>
    <col min="6401" max="6401" width="3.36328125" bestFit="1" customWidth="1"/>
    <col min="6402" max="6402" width="35" customWidth="1"/>
    <col min="6403" max="6407" width="12.36328125" bestFit="1" customWidth="1"/>
    <col min="6408" max="6408" width="14.08984375" customWidth="1"/>
    <col min="6409" max="6409" width="9.54296875" customWidth="1"/>
    <col min="6410" max="6410" width="25.36328125" bestFit="1" customWidth="1"/>
    <col min="6411" max="6411" width="20" customWidth="1"/>
    <col min="6412" max="6412" width="12.08984375" customWidth="1"/>
    <col min="6414" max="6414" width="2" bestFit="1" customWidth="1"/>
    <col min="6415" max="6415" width="12.90625" bestFit="1" customWidth="1"/>
    <col min="6657" max="6657" width="3.36328125" bestFit="1" customWidth="1"/>
    <col min="6658" max="6658" width="35" customWidth="1"/>
    <col min="6659" max="6663" width="12.36328125" bestFit="1" customWidth="1"/>
    <col min="6664" max="6664" width="14.08984375" customWidth="1"/>
    <col min="6665" max="6665" width="9.54296875" customWidth="1"/>
    <col min="6666" max="6666" width="25.36328125" bestFit="1" customWidth="1"/>
    <col min="6667" max="6667" width="20" customWidth="1"/>
    <col min="6668" max="6668" width="12.08984375" customWidth="1"/>
    <col min="6670" max="6670" width="2" bestFit="1" customWidth="1"/>
    <col min="6671" max="6671" width="12.90625" bestFit="1" customWidth="1"/>
    <col min="6913" max="6913" width="3.36328125" bestFit="1" customWidth="1"/>
    <col min="6914" max="6914" width="35" customWidth="1"/>
    <col min="6915" max="6919" width="12.36328125" bestFit="1" customWidth="1"/>
    <col min="6920" max="6920" width="14.08984375" customWidth="1"/>
    <col min="6921" max="6921" width="9.54296875" customWidth="1"/>
    <col min="6922" max="6922" width="25.36328125" bestFit="1" customWidth="1"/>
    <col min="6923" max="6923" width="20" customWidth="1"/>
    <col min="6924" max="6924" width="12.08984375" customWidth="1"/>
    <col min="6926" max="6926" width="2" bestFit="1" customWidth="1"/>
    <col min="6927" max="6927" width="12.90625" bestFit="1" customWidth="1"/>
    <col min="7169" max="7169" width="3.36328125" bestFit="1" customWidth="1"/>
    <col min="7170" max="7170" width="35" customWidth="1"/>
    <col min="7171" max="7175" width="12.36328125" bestFit="1" customWidth="1"/>
    <col min="7176" max="7176" width="14.08984375" customWidth="1"/>
    <col min="7177" max="7177" width="9.54296875" customWidth="1"/>
    <col min="7178" max="7178" width="25.36328125" bestFit="1" customWidth="1"/>
    <col min="7179" max="7179" width="20" customWidth="1"/>
    <col min="7180" max="7180" width="12.08984375" customWidth="1"/>
    <col min="7182" max="7182" width="2" bestFit="1" customWidth="1"/>
    <col min="7183" max="7183" width="12.90625" bestFit="1" customWidth="1"/>
    <col min="7425" max="7425" width="3.36328125" bestFit="1" customWidth="1"/>
    <col min="7426" max="7426" width="35" customWidth="1"/>
    <col min="7427" max="7431" width="12.36328125" bestFit="1" customWidth="1"/>
    <col min="7432" max="7432" width="14.08984375" customWidth="1"/>
    <col min="7433" max="7433" width="9.54296875" customWidth="1"/>
    <col min="7434" max="7434" width="25.36328125" bestFit="1" customWidth="1"/>
    <col min="7435" max="7435" width="20" customWidth="1"/>
    <col min="7436" max="7436" width="12.08984375" customWidth="1"/>
    <col min="7438" max="7438" width="2" bestFit="1" customWidth="1"/>
    <col min="7439" max="7439" width="12.90625" bestFit="1" customWidth="1"/>
    <col min="7681" max="7681" width="3.36328125" bestFit="1" customWidth="1"/>
    <col min="7682" max="7682" width="35" customWidth="1"/>
    <col min="7683" max="7687" width="12.36328125" bestFit="1" customWidth="1"/>
    <col min="7688" max="7688" width="14.08984375" customWidth="1"/>
    <col min="7689" max="7689" width="9.54296875" customWidth="1"/>
    <col min="7690" max="7690" width="25.36328125" bestFit="1" customWidth="1"/>
    <col min="7691" max="7691" width="20" customWidth="1"/>
    <col min="7692" max="7692" width="12.08984375" customWidth="1"/>
    <col min="7694" max="7694" width="2" bestFit="1" customWidth="1"/>
    <col min="7695" max="7695" width="12.90625" bestFit="1" customWidth="1"/>
    <col min="7937" max="7937" width="3.36328125" bestFit="1" customWidth="1"/>
    <col min="7938" max="7938" width="35" customWidth="1"/>
    <col min="7939" max="7943" width="12.36328125" bestFit="1" customWidth="1"/>
    <col min="7944" max="7944" width="14.08984375" customWidth="1"/>
    <col min="7945" max="7945" width="9.54296875" customWidth="1"/>
    <col min="7946" max="7946" width="25.36328125" bestFit="1" customWidth="1"/>
    <col min="7947" max="7947" width="20" customWidth="1"/>
    <col min="7948" max="7948" width="12.08984375" customWidth="1"/>
    <col min="7950" max="7950" width="2" bestFit="1" customWidth="1"/>
    <col min="7951" max="7951" width="12.90625" bestFit="1" customWidth="1"/>
    <col min="8193" max="8193" width="3.36328125" bestFit="1" customWidth="1"/>
    <col min="8194" max="8194" width="35" customWidth="1"/>
    <col min="8195" max="8199" width="12.36328125" bestFit="1" customWidth="1"/>
    <col min="8200" max="8200" width="14.08984375" customWidth="1"/>
    <col min="8201" max="8201" width="9.54296875" customWidth="1"/>
    <col min="8202" max="8202" width="25.36328125" bestFit="1" customWidth="1"/>
    <col min="8203" max="8203" width="20" customWidth="1"/>
    <col min="8204" max="8204" width="12.08984375" customWidth="1"/>
    <col min="8206" max="8206" width="2" bestFit="1" customWidth="1"/>
    <col min="8207" max="8207" width="12.90625" bestFit="1" customWidth="1"/>
    <col min="8449" max="8449" width="3.36328125" bestFit="1" customWidth="1"/>
    <col min="8450" max="8450" width="35" customWidth="1"/>
    <col min="8451" max="8455" width="12.36328125" bestFit="1" customWidth="1"/>
    <col min="8456" max="8456" width="14.08984375" customWidth="1"/>
    <col min="8457" max="8457" width="9.54296875" customWidth="1"/>
    <col min="8458" max="8458" width="25.36328125" bestFit="1" customWidth="1"/>
    <col min="8459" max="8459" width="20" customWidth="1"/>
    <col min="8460" max="8460" width="12.08984375" customWidth="1"/>
    <col min="8462" max="8462" width="2" bestFit="1" customWidth="1"/>
    <col min="8463" max="8463" width="12.90625" bestFit="1" customWidth="1"/>
    <col min="8705" max="8705" width="3.36328125" bestFit="1" customWidth="1"/>
    <col min="8706" max="8706" width="35" customWidth="1"/>
    <col min="8707" max="8711" width="12.36328125" bestFit="1" customWidth="1"/>
    <col min="8712" max="8712" width="14.08984375" customWidth="1"/>
    <col min="8713" max="8713" width="9.54296875" customWidth="1"/>
    <col min="8714" max="8714" width="25.36328125" bestFit="1" customWidth="1"/>
    <col min="8715" max="8715" width="20" customWidth="1"/>
    <col min="8716" max="8716" width="12.08984375" customWidth="1"/>
    <col min="8718" max="8718" width="2" bestFit="1" customWidth="1"/>
    <col min="8719" max="8719" width="12.90625" bestFit="1" customWidth="1"/>
    <col min="8961" max="8961" width="3.36328125" bestFit="1" customWidth="1"/>
    <col min="8962" max="8962" width="35" customWidth="1"/>
    <col min="8963" max="8967" width="12.36328125" bestFit="1" customWidth="1"/>
    <col min="8968" max="8968" width="14.08984375" customWidth="1"/>
    <col min="8969" max="8969" width="9.54296875" customWidth="1"/>
    <col min="8970" max="8970" width="25.36328125" bestFit="1" customWidth="1"/>
    <col min="8971" max="8971" width="20" customWidth="1"/>
    <col min="8972" max="8972" width="12.08984375" customWidth="1"/>
    <col min="8974" max="8974" width="2" bestFit="1" customWidth="1"/>
    <col min="8975" max="8975" width="12.90625" bestFit="1" customWidth="1"/>
    <col min="9217" max="9217" width="3.36328125" bestFit="1" customWidth="1"/>
    <col min="9218" max="9218" width="35" customWidth="1"/>
    <col min="9219" max="9223" width="12.36328125" bestFit="1" customWidth="1"/>
    <col min="9224" max="9224" width="14.08984375" customWidth="1"/>
    <col min="9225" max="9225" width="9.54296875" customWidth="1"/>
    <col min="9226" max="9226" width="25.36328125" bestFit="1" customWidth="1"/>
    <col min="9227" max="9227" width="20" customWidth="1"/>
    <col min="9228" max="9228" width="12.08984375" customWidth="1"/>
    <col min="9230" max="9230" width="2" bestFit="1" customWidth="1"/>
    <col min="9231" max="9231" width="12.90625" bestFit="1" customWidth="1"/>
    <col min="9473" max="9473" width="3.36328125" bestFit="1" customWidth="1"/>
    <col min="9474" max="9474" width="35" customWidth="1"/>
    <col min="9475" max="9479" width="12.36328125" bestFit="1" customWidth="1"/>
    <col min="9480" max="9480" width="14.08984375" customWidth="1"/>
    <col min="9481" max="9481" width="9.54296875" customWidth="1"/>
    <col min="9482" max="9482" width="25.36328125" bestFit="1" customWidth="1"/>
    <col min="9483" max="9483" width="20" customWidth="1"/>
    <col min="9484" max="9484" width="12.08984375" customWidth="1"/>
    <col min="9486" max="9486" width="2" bestFit="1" customWidth="1"/>
    <col min="9487" max="9487" width="12.90625" bestFit="1" customWidth="1"/>
    <col min="9729" max="9729" width="3.36328125" bestFit="1" customWidth="1"/>
    <col min="9730" max="9730" width="35" customWidth="1"/>
    <col min="9731" max="9735" width="12.36328125" bestFit="1" customWidth="1"/>
    <col min="9736" max="9736" width="14.08984375" customWidth="1"/>
    <col min="9737" max="9737" width="9.54296875" customWidth="1"/>
    <col min="9738" max="9738" width="25.36328125" bestFit="1" customWidth="1"/>
    <col min="9739" max="9739" width="20" customWidth="1"/>
    <col min="9740" max="9740" width="12.08984375" customWidth="1"/>
    <col min="9742" max="9742" width="2" bestFit="1" customWidth="1"/>
    <col min="9743" max="9743" width="12.90625" bestFit="1" customWidth="1"/>
    <col min="9985" max="9985" width="3.36328125" bestFit="1" customWidth="1"/>
    <col min="9986" max="9986" width="35" customWidth="1"/>
    <col min="9987" max="9991" width="12.36328125" bestFit="1" customWidth="1"/>
    <col min="9992" max="9992" width="14.08984375" customWidth="1"/>
    <col min="9993" max="9993" width="9.54296875" customWidth="1"/>
    <col min="9994" max="9994" width="25.36328125" bestFit="1" customWidth="1"/>
    <col min="9995" max="9995" width="20" customWidth="1"/>
    <col min="9996" max="9996" width="12.08984375" customWidth="1"/>
    <col min="9998" max="9998" width="2" bestFit="1" customWidth="1"/>
    <col min="9999" max="9999" width="12.90625" bestFit="1" customWidth="1"/>
    <col min="10241" max="10241" width="3.36328125" bestFit="1" customWidth="1"/>
    <col min="10242" max="10242" width="35" customWidth="1"/>
    <col min="10243" max="10247" width="12.36328125" bestFit="1" customWidth="1"/>
    <col min="10248" max="10248" width="14.08984375" customWidth="1"/>
    <col min="10249" max="10249" width="9.54296875" customWidth="1"/>
    <col min="10250" max="10250" width="25.36328125" bestFit="1" customWidth="1"/>
    <col min="10251" max="10251" width="20" customWidth="1"/>
    <col min="10252" max="10252" width="12.08984375" customWidth="1"/>
    <col min="10254" max="10254" width="2" bestFit="1" customWidth="1"/>
    <col min="10255" max="10255" width="12.90625" bestFit="1" customWidth="1"/>
    <col min="10497" max="10497" width="3.36328125" bestFit="1" customWidth="1"/>
    <col min="10498" max="10498" width="35" customWidth="1"/>
    <col min="10499" max="10503" width="12.36328125" bestFit="1" customWidth="1"/>
    <col min="10504" max="10504" width="14.08984375" customWidth="1"/>
    <col min="10505" max="10505" width="9.54296875" customWidth="1"/>
    <col min="10506" max="10506" width="25.36328125" bestFit="1" customWidth="1"/>
    <col min="10507" max="10507" width="20" customWidth="1"/>
    <col min="10508" max="10508" width="12.08984375" customWidth="1"/>
    <col min="10510" max="10510" width="2" bestFit="1" customWidth="1"/>
    <col min="10511" max="10511" width="12.90625" bestFit="1" customWidth="1"/>
    <col min="10753" max="10753" width="3.36328125" bestFit="1" customWidth="1"/>
    <col min="10754" max="10754" width="35" customWidth="1"/>
    <col min="10755" max="10759" width="12.36328125" bestFit="1" customWidth="1"/>
    <col min="10760" max="10760" width="14.08984375" customWidth="1"/>
    <col min="10761" max="10761" width="9.54296875" customWidth="1"/>
    <col min="10762" max="10762" width="25.36328125" bestFit="1" customWidth="1"/>
    <col min="10763" max="10763" width="20" customWidth="1"/>
    <col min="10764" max="10764" width="12.08984375" customWidth="1"/>
    <col min="10766" max="10766" width="2" bestFit="1" customWidth="1"/>
    <col min="10767" max="10767" width="12.90625" bestFit="1" customWidth="1"/>
    <col min="11009" max="11009" width="3.36328125" bestFit="1" customWidth="1"/>
    <col min="11010" max="11010" width="35" customWidth="1"/>
    <col min="11011" max="11015" width="12.36328125" bestFit="1" customWidth="1"/>
    <col min="11016" max="11016" width="14.08984375" customWidth="1"/>
    <col min="11017" max="11017" width="9.54296875" customWidth="1"/>
    <col min="11018" max="11018" width="25.36328125" bestFit="1" customWidth="1"/>
    <col min="11019" max="11019" width="20" customWidth="1"/>
    <col min="11020" max="11020" width="12.08984375" customWidth="1"/>
    <col min="11022" max="11022" width="2" bestFit="1" customWidth="1"/>
    <col min="11023" max="11023" width="12.90625" bestFit="1" customWidth="1"/>
    <col min="11265" max="11265" width="3.36328125" bestFit="1" customWidth="1"/>
    <col min="11266" max="11266" width="35" customWidth="1"/>
    <col min="11267" max="11271" width="12.36328125" bestFit="1" customWidth="1"/>
    <col min="11272" max="11272" width="14.08984375" customWidth="1"/>
    <col min="11273" max="11273" width="9.54296875" customWidth="1"/>
    <col min="11274" max="11274" width="25.36328125" bestFit="1" customWidth="1"/>
    <col min="11275" max="11275" width="20" customWidth="1"/>
    <col min="11276" max="11276" width="12.08984375" customWidth="1"/>
    <col min="11278" max="11278" width="2" bestFit="1" customWidth="1"/>
    <col min="11279" max="11279" width="12.90625" bestFit="1" customWidth="1"/>
    <col min="11521" max="11521" width="3.36328125" bestFit="1" customWidth="1"/>
    <col min="11522" max="11522" width="35" customWidth="1"/>
    <col min="11523" max="11527" width="12.36328125" bestFit="1" customWidth="1"/>
    <col min="11528" max="11528" width="14.08984375" customWidth="1"/>
    <col min="11529" max="11529" width="9.54296875" customWidth="1"/>
    <col min="11530" max="11530" width="25.36328125" bestFit="1" customWidth="1"/>
    <col min="11531" max="11531" width="20" customWidth="1"/>
    <col min="11532" max="11532" width="12.08984375" customWidth="1"/>
    <col min="11534" max="11534" width="2" bestFit="1" customWidth="1"/>
    <col min="11535" max="11535" width="12.90625" bestFit="1" customWidth="1"/>
    <col min="11777" max="11777" width="3.36328125" bestFit="1" customWidth="1"/>
    <col min="11778" max="11778" width="35" customWidth="1"/>
    <col min="11779" max="11783" width="12.36328125" bestFit="1" customWidth="1"/>
    <col min="11784" max="11784" width="14.08984375" customWidth="1"/>
    <col min="11785" max="11785" width="9.54296875" customWidth="1"/>
    <col min="11786" max="11786" width="25.36328125" bestFit="1" customWidth="1"/>
    <col min="11787" max="11787" width="20" customWidth="1"/>
    <col min="11788" max="11788" width="12.08984375" customWidth="1"/>
    <col min="11790" max="11790" width="2" bestFit="1" customWidth="1"/>
    <col min="11791" max="11791" width="12.90625" bestFit="1" customWidth="1"/>
    <col min="12033" max="12033" width="3.36328125" bestFit="1" customWidth="1"/>
    <col min="12034" max="12034" width="35" customWidth="1"/>
    <col min="12035" max="12039" width="12.36328125" bestFit="1" customWidth="1"/>
    <col min="12040" max="12040" width="14.08984375" customWidth="1"/>
    <col min="12041" max="12041" width="9.54296875" customWidth="1"/>
    <col min="12042" max="12042" width="25.36328125" bestFit="1" customWidth="1"/>
    <col min="12043" max="12043" width="20" customWidth="1"/>
    <col min="12044" max="12044" width="12.08984375" customWidth="1"/>
    <col min="12046" max="12046" width="2" bestFit="1" customWidth="1"/>
    <col min="12047" max="12047" width="12.90625" bestFit="1" customWidth="1"/>
    <col min="12289" max="12289" width="3.36328125" bestFit="1" customWidth="1"/>
    <col min="12290" max="12290" width="35" customWidth="1"/>
    <col min="12291" max="12295" width="12.36328125" bestFit="1" customWidth="1"/>
    <col min="12296" max="12296" width="14.08984375" customWidth="1"/>
    <col min="12297" max="12297" width="9.54296875" customWidth="1"/>
    <col min="12298" max="12298" width="25.36328125" bestFit="1" customWidth="1"/>
    <col min="12299" max="12299" width="20" customWidth="1"/>
    <col min="12300" max="12300" width="12.08984375" customWidth="1"/>
    <col min="12302" max="12302" width="2" bestFit="1" customWidth="1"/>
    <col min="12303" max="12303" width="12.90625" bestFit="1" customWidth="1"/>
    <col min="12545" max="12545" width="3.36328125" bestFit="1" customWidth="1"/>
    <col min="12546" max="12546" width="35" customWidth="1"/>
    <col min="12547" max="12551" width="12.36328125" bestFit="1" customWidth="1"/>
    <col min="12552" max="12552" width="14.08984375" customWidth="1"/>
    <col min="12553" max="12553" width="9.54296875" customWidth="1"/>
    <col min="12554" max="12554" width="25.36328125" bestFit="1" customWidth="1"/>
    <col min="12555" max="12555" width="20" customWidth="1"/>
    <col min="12556" max="12556" width="12.08984375" customWidth="1"/>
    <col min="12558" max="12558" width="2" bestFit="1" customWidth="1"/>
    <col min="12559" max="12559" width="12.90625" bestFit="1" customWidth="1"/>
    <col min="12801" max="12801" width="3.36328125" bestFit="1" customWidth="1"/>
    <col min="12802" max="12802" width="35" customWidth="1"/>
    <col min="12803" max="12807" width="12.36328125" bestFit="1" customWidth="1"/>
    <col min="12808" max="12808" width="14.08984375" customWidth="1"/>
    <col min="12809" max="12809" width="9.54296875" customWidth="1"/>
    <col min="12810" max="12810" width="25.36328125" bestFit="1" customWidth="1"/>
    <col min="12811" max="12811" width="20" customWidth="1"/>
    <col min="12812" max="12812" width="12.08984375" customWidth="1"/>
    <col min="12814" max="12814" width="2" bestFit="1" customWidth="1"/>
    <col min="12815" max="12815" width="12.90625" bestFit="1" customWidth="1"/>
    <col min="13057" max="13057" width="3.36328125" bestFit="1" customWidth="1"/>
    <col min="13058" max="13058" width="35" customWidth="1"/>
    <col min="13059" max="13063" width="12.36328125" bestFit="1" customWidth="1"/>
    <col min="13064" max="13064" width="14.08984375" customWidth="1"/>
    <col min="13065" max="13065" width="9.54296875" customWidth="1"/>
    <col min="13066" max="13066" width="25.36328125" bestFit="1" customWidth="1"/>
    <col min="13067" max="13067" width="20" customWidth="1"/>
    <col min="13068" max="13068" width="12.08984375" customWidth="1"/>
    <col min="13070" max="13070" width="2" bestFit="1" customWidth="1"/>
    <col min="13071" max="13071" width="12.90625" bestFit="1" customWidth="1"/>
    <col min="13313" max="13313" width="3.36328125" bestFit="1" customWidth="1"/>
    <col min="13314" max="13314" width="35" customWidth="1"/>
    <col min="13315" max="13319" width="12.36328125" bestFit="1" customWidth="1"/>
    <col min="13320" max="13320" width="14.08984375" customWidth="1"/>
    <col min="13321" max="13321" width="9.54296875" customWidth="1"/>
    <col min="13322" max="13322" width="25.36328125" bestFit="1" customWidth="1"/>
    <col min="13323" max="13323" width="20" customWidth="1"/>
    <col min="13324" max="13324" width="12.08984375" customWidth="1"/>
    <col min="13326" max="13326" width="2" bestFit="1" customWidth="1"/>
    <col min="13327" max="13327" width="12.90625" bestFit="1" customWidth="1"/>
    <col min="13569" max="13569" width="3.36328125" bestFit="1" customWidth="1"/>
    <col min="13570" max="13570" width="35" customWidth="1"/>
    <col min="13571" max="13575" width="12.36328125" bestFit="1" customWidth="1"/>
    <col min="13576" max="13576" width="14.08984375" customWidth="1"/>
    <col min="13577" max="13577" width="9.54296875" customWidth="1"/>
    <col min="13578" max="13578" width="25.36328125" bestFit="1" customWidth="1"/>
    <col min="13579" max="13579" width="20" customWidth="1"/>
    <col min="13580" max="13580" width="12.08984375" customWidth="1"/>
    <col min="13582" max="13582" width="2" bestFit="1" customWidth="1"/>
    <col min="13583" max="13583" width="12.90625" bestFit="1" customWidth="1"/>
    <col min="13825" max="13825" width="3.36328125" bestFit="1" customWidth="1"/>
    <col min="13826" max="13826" width="35" customWidth="1"/>
    <col min="13827" max="13831" width="12.36328125" bestFit="1" customWidth="1"/>
    <col min="13832" max="13832" width="14.08984375" customWidth="1"/>
    <col min="13833" max="13833" width="9.54296875" customWidth="1"/>
    <col min="13834" max="13834" width="25.36328125" bestFit="1" customWidth="1"/>
    <col min="13835" max="13835" width="20" customWidth="1"/>
    <col min="13836" max="13836" width="12.08984375" customWidth="1"/>
    <col min="13838" max="13838" width="2" bestFit="1" customWidth="1"/>
    <col min="13839" max="13839" width="12.90625" bestFit="1" customWidth="1"/>
    <col min="14081" max="14081" width="3.36328125" bestFit="1" customWidth="1"/>
    <col min="14082" max="14082" width="35" customWidth="1"/>
    <col min="14083" max="14087" width="12.36328125" bestFit="1" customWidth="1"/>
    <col min="14088" max="14088" width="14.08984375" customWidth="1"/>
    <col min="14089" max="14089" width="9.54296875" customWidth="1"/>
    <col min="14090" max="14090" width="25.36328125" bestFit="1" customWidth="1"/>
    <col min="14091" max="14091" width="20" customWidth="1"/>
    <col min="14092" max="14092" width="12.08984375" customWidth="1"/>
    <col min="14094" max="14094" width="2" bestFit="1" customWidth="1"/>
    <col min="14095" max="14095" width="12.90625" bestFit="1" customWidth="1"/>
    <col min="14337" max="14337" width="3.36328125" bestFit="1" customWidth="1"/>
    <col min="14338" max="14338" width="35" customWidth="1"/>
    <col min="14339" max="14343" width="12.36328125" bestFit="1" customWidth="1"/>
    <col min="14344" max="14344" width="14.08984375" customWidth="1"/>
    <col min="14345" max="14345" width="9.54296875" customWidth="1"/>
    <col min="14346" max="14346" width="25.36328125" bestFit="1" customWidth="1"/>
    <col min="14347" max="14347" width="20" customWidth="1"/>
    <col min="14348" max="14348" width="12.08984375" customWidth="1"/>
    <col min="14350" max="14350" width="2" bestFit="1" customWidth="1"/>
    <col min="14351" max="14351" width="12.90625" bestFit="1" customWidth="1"/>
    <col min="14593" max="14593" width="3.36328125" bestFit="1" customWidth="1"/>
    <col min="14594" max="14594" width="35" customWidth="1"/>
    <col min="14595" max="14599" width="12.36328125" bestFit="1" customWidth="1"/>
    <col min="14600" max="14600" width="14.08984375" customWidth="1"/>
    <col min="14601" max="14601" width="9.54296875" customWidth="1"/>
    <col min="14602" max="14602" width="25.36328125" bestFit="1" customWidth="1"/>
    <col min="14603" max="14603" width="20" customWidth="1"/>
    <col min="14604" max="14604" width="12.08984375" customWidth="1"/>
    <col min="14606" max="14606" width="2" bestFit="1" customWidth="1"/>
    <col min="14607" max="14607" width="12.90625" bestFit="1" customWidth="1"/>
    <col min="14849" max="14849" width="3.36328125" bestFit="1" customWidth="1"/>
    <col min="14850" max="14850" width="35" customWidth="1"/>
    <col min="14851" max="14855" width="12.36328125" bestFit="1" customWidth="1"/>
    <col min="14856" max="14856" width="14.08984375" customWidth="1"/>
    <col min="14857" max="14857" width="9.54296875" customWidth="1"/>
    <col min="14858" max="14858" width="25.36328125" bestFit="1" customWidth="1"/>
    <col min="14859" max="14859" width="20" customWidth="1"/>
    <col min="14860" max="14860" width="12.08984375" customWidth="1"/>
    <col min="14862" max="14862" width="2" bestFit="1" customWidth="1"/>
    <col min="14863" max="14863" width="12.90625" bestFit="1" customWidth="1"/>
    <col min="15105" max="15105" width="3.36328125" bestFit="1" customWidth="1"/>
    <col min="15106" max="15106" width="35" customWidth="1"/>
    <col min="15107" max="15111" width="12.36328125" bestFit="1" customWidth="1"/>
    <col min="15112" max="15112" width="14.08984375" customWidth="1"/>
    <col min="15113" max="15113" width="9.54296875" customWidth="1"/>
    <col min="15114" max="15114" width="25.36328125" bestFit="1" customWidth="1"/>
    <col min="15115" max="15115" width="20" customWidth="1"/>
    <col min="15116" max="15116" width="12.08984375" customWidth="1"/>
    <col min="15118" max="15118" width="2" bestFit="1" customWidth="1"/>
    <col min="15119" max="15119" width="12.90625" bestFit="1" customWidth="1"/>
    <col min="15361" max="15361" width="3.36328125" bestFit="1" customWidth="1"/>
    <col min="15362" max="15362" width="35" customWidth="1"/>
    <col min="15363" max="15367" width="12.36328125" bestFit="1" customWidth="1"/>
    <col min="15368" max="15368" width="14.08984375" customWidth="1"/>
    <col min="15369" max="15369" width="9.54296875" customWidth="1"/>
    <col min="15370" max="15370" width="25.36328125" bestFit="1" customWidth="1"/>
    <col min="15371" max="15371" width="20" customWidth="1"/>
    <col min="15372" max="15372" width="12.08984375" customWidth="1"/>
    <col min="15374" max="15374" width="2" bestFit="1" customWidth="1"/>
    <col min="15375" max="15375" width="12.90625" bestFit="1" customWidth="1"/>
    <col min="15617" max="15617" width="3.36328125" bestFit="1" customWidth="1"/>
    <col min="15618" max="15618" width="35" customWidth="1"/>
    <col min="15619" max="15623" width="12.36328125" bestFit="1" customWidth="1"/>
    <col min="15624" max="15624" width="14.08984375" customWidth="1"/>
    <col min="15625" max="15625" width="9.54296875" customWidth="1"/>
    <col min="15626" max="15626" width="25.36328125" bestFit="1" customWidth="1"/>
    <col min="15627" max="15627" width="20" customWidth="1"/>
    <col min="15628" max="15628" width="12.08984375" customWidth="1"/>
    <col min="15630" max="15630" width="2" bestFit="1" customWidth="1"/>
    <col min="15631" max="15631" width="12.90625" bestFit="1" customWidth="1"/>
    <col min="15873" max="15873" width="3.36328125" bestFit="1" customWidth="1"/>
    <col min="15874" max="15874" width="35" customWidth="1"/>
    <col min="15875" max="15879" width="12.36328125" bestFit="1" customWidth="1"/>
    <col min="15880" max="15880" width="14.08984375" customWidth="1"/>
    <col min="15881" max="15881" width="9.54296875" customWidth="1"/>
    <col min="15882" max="15882" width="25.36328125" bestFit="1" customWidth="1"/>
    <col min="15883" max="15883" width="20" customWidth="1"/>
    <col min="15884" max="15884" width="12.08984375" customWidth="1"/>
    <col min="15886" max="15886" width="2" bestFit="1" customWidth="1"/>
    <col min="15887" max="15887" width="12.90625" bestFit="1" customWidth="1"/>
    <col min="16129" max="16129" width="3.36328125" bestFit="1" customWidth="1"/>
    <col min="16130" max="16130" width="35" customWidth="1"/>
    <col min="16131" max="16135" width="12.36328125" bestFit="1" customWidth="1"/>
    <col min="16136" max="16136" width="14.08984375" customWidth="1"/>
    <col min="16137" max="16137" width="9.54296875" customWidth="1"/>
    <col min="16138" max="16138" width="25.36328125" bestFit="1" customWidth="1"/>
    <col min="16139" max="16139" width="20" customWidth="1"/>
    <col min="16140" max="16140" width="12.08984375" customWidth="1"/>
    <col min="16142" max="16142" width="2" bestFit="1" customWidth="1"/>
    <col min="16143" max="16143" width="12.90625" bestFit="1" customWidth="1"/>
  </cols>
  <sheetData>
    <row r="1" spans="1:17" ht="18" x14ac:dyDescent="0.4">
      <c r="B1" s="109" t="s">
        <v>26</v>
      </c>
      <c r="C1" s="99"/>
      <c r="D1" s="100" t="s">
        <v>110</v>
      </c>
      <c r="E1" s="101"/>
      <c r="F1" s="101"/>
      <c r="G1" s="101"/>
      <c r="H1" s="102"/>
      <c r="K1" s="84" t="s">
        <v>4</v>
      </c>
      <c r="L1" s="85">
        <f>+O3</f>
        <v>7741484</v>
      </c>
      <c r="M1" s="86"/>
      <c r="N1" s="86"/>
      <c r="O1" s="87">
        <v>4553245</v>
      </c>
      <c r="P1" s="96" t="s">
        <v>55</v>
      </c>
      <c r="Q1" s="88"/>
    </row>
    <row r="2" spans="1:17" ht="13.5" thickBot="1" x14ac:dyDescent="0.35">
      <c r="B2" s="110" t="s">
        <v>27</v>
      </c>
      <c r="K2" s="89" t="s">
        <v>5</v>
      </c>
      <c r="L2" s="47">
        <v>2134904</v>
      </c>
      <c r="M2" s="1"/>
      <c r="N2" s="1"/>
      <c r="O2" s="48">
        <v>3188239</v>
      </c>
      <c r="P2" s="1" t="s">
        <v>6</v>
      </c>
      <c r="Q2" s="90"/>
    </row>
    <row r="3" spans="1:17" ht="14" thickTop="1" thickBot="1" x14ac:dyDescent="0.35">
      <c r="B3" t="s">
        <v>7</v>
      </c>
      <c r="K3" s="91" t="s">
        <v>8</v>
      </c>
      <c r="L3" s="92">
        <f>SUM(L1:L2)</f>
        <v>9876388</v>
      </c>
      <c r="M3" s="93"/>
      <c r="N3" s="93"/>
      <c r="O3" s="94">
        <f>SUM(O1:O2)</f>
        <v>7741484</v>
      </c>
      <c r="P3" s="93" t="s">
        <v>4</v>
      </c>
      <c r="Q3" s="95"/>
    </row>
    <row r="4" spans="1:17" x14ac:dyDescent="0.25">
      <c r="B4" t="s">
        <v>112</v>
      </c>
    </row>
    <row r="5" spans="1:17" ht="13" x14ac:dyDescent="0.3">
      <c r="B5" t="s">
        <v>113</v>
      </c>
      <c r="J5" s="115" t="s">
        <v>28</v>
      </c>
      <c r="K5" s="115" t="s">
        <v>29</v>
      </c>
    </row>
    <row r="6" spans="1:17" ht="13" x14ac:dyDescent="0.3">
      <c r="J6" s="111"/>
      <c r="K6" s="112"/>
    </row>
    <row r="7" spans="1:17" s="12" customFormat="1" ht="13" x14ac:dyDescent="0.3">
      <c r="B7" s="113" t="s">
        <v>111</v>
      </c>
      <c r="C7" s="113" t="s">
        <v>9</v>
      </c>
      <c r="D7" s="113" t="s">
        <v>10</v>
      </c>
      <c r="E7" s="113" t="s">
        <v>11</v>
      </c>
      <c r="F7" s="113" t="s">
        <v>12</v>
      </c>
      <c r="G7" s="113" t="s">
        <v>13</v>
      </c>
      <c r="H7" s="114" t="s">
        <v>14</v>
      </c>
      <c r="J7" s="97" t="s">
        <v>114</v>
      </c>
      <c r="K7" s="98" t="s">
        <v>115</v>
      </c>
    </row>
    <row r="8" spans="1:17" ht="13" x14ac:dyDescent="0.3">
      <c r="A8" t="s">
        <v>15</v>
      </c>
      <c r="B8" s="13" t="s">
        <v>30</v>
      </c>
      <c r="H8" s="2"/>
      <c r="I8" s="42"/>
    </row>
    <row r="9" spans="1:17" x14ac:dyDescent="0.25">
      <c r="B9" s="18" t="s">
        <v>57</v>
      </c>
      <c r="C9" s="18">
        <v>10001</v>
      </c>
      <c r="D9" s="18">
        <v>11001</v>
      </c>
      <c r="E9" s="18">
        <v>11001</v>
      </c>
      <c r="F9" s="18">
        <v>2</v>
      </c>
      <c r="G9" s="18">
        <v>71829</v>
      </c>
      <c r="H9" s="9">
        <f>SUM(C9:G9)</f>
        <v>103834</v>
      </c>
      <c r="I9" s="6"/>
      <c r="J9" s="22" t="s">
        <v>75</v>
      </c>
      <c r="K9" s="72" t="s">
        <v>2</v>
      </c>
    </row>
    <row r="10" spans="1:17" x14ac:dyDescent="0.25">
      <c r="B10" s="18" t="s">
        <v>58</v>
      </c>
      <c r="C10" s="18">
        <v>10002</v>
      </c>
      <c r="D10" s="18">
        <v>11002</v>
      </c>
      <c r="E10" s="18">
        <v>11002</v>
      </c>
      <c r="F10" s="18">
        <v>2760</v>
      </c>
      <c r="G10" s="18">
        <v>2600</v>
      </c>
      <c r="H10" s="9">
        <f t="shared" ref="H10:H18" si="0">SUM(C10:G10)</f>
        <v>37366</v>
      </c>
      <c r="I10" s="6"/>
      <c r="J10" s="22" t="s">
        <v>75</v>
      </c>
      <c r="K10" s="72" t="s">
        <v>3</v>
      </c>
    </row>
    <row r="11" spans="1:17" x14ac:dyDescent="0.25">
      <c r="B11" s="18" t="s">
        <v>59</v>
      </c>
      <c r="C11" s="18">
        <v>10003</v>
      </c>
      <c r="D11" s="18">
        <v>4</v>
      </c>
      <c r="E11" s="18">
        <v>4</v>
      </c>
      <c r="F11" s="18">
        <v>5337</v>
      </c>
      <c r="G11" s="18">
        <v>239</v>
      </c>
      <c r="H11" s="9">
        <f t="shared" si="0"/>
        <v>15587</v>
      </c>
      <c r="I11" s="6"/>
      <c r="J11" s="22" t="s">
        <v>75</v>
      </c>
      <c r="K11" s="72" t="s">
        <v>3</v>
      </c>
    </row>
    <row r="12" spans="1:17" x14ac:dyDescent="0.25">
      <c r="B12" s="18" t="s">
        <v>60</v>
      </c>
      <c r="C12" s="18">
        <v>10004</v>
      </c>
      <c r="D12" s="18">
        <v>5</v>
      </c>
      <c r="E12" s="18">
        <v>5</v>
      </c>
      <c r="F12" s="18">
        <v>7914</v>
      </c>
      <c r="G12" s="18">
        <v>3470.54928432</v>
      </c>
      <c r="H12" s="9">
        <f t="shared" si="0"/>
        <v>21398.549284320001</v>
      </c>
      <c r="I12" s="6"/>
      <c r="J12" s="22" t="s">
        <v>75</v>
      </c>
      <c r="K12" s="72" t="s">
        <v>3</v>
      </c>
    </row>
    <row r="13" spans="1:17" x14ac:dyDescent="0.25">
      <c r="B13" s="18" t="s">
        <v>61</v>
      </c>
      <c r="C13" s="18">
        <v>10005</v>
      </c>
      <c r="D13" s="18">
        <v>6</v>
      </c>
      <c r="E13" s="18">
        <v>6</v>
      </c>
      <c r="F13" s="18">
        <v>10491</v>
      </c>
      <c r="G13" s="18">
        <v>5806.7284214400006</v>
      </c>
      <c r="H13" s="9">
        <f t="shared" si="0"/>
        <v>26314.728421439999</v>
      </c>
      <c r="I13" s="6"/>
      <c r="J13" s="22" t="s">
        <v>75</v>
      </c>
      <c r="K13" s="72" t="s">
        <v>3</v>
      </c>
    </row>
    <row r="14" spans="1:17" x14ac:dyDescent="0.25">
      <c r="B14" s="18" t="s">
        <v>62</v>
      </c>
      <c r="C14" s="18">
        <v>10006</v>
      </c>
      <c r="D14" s="18">
        <v>7</v>
      </c>
      <c r="E14" s="18">
        <v>7</v>
      </c>
      <c r="F14" s="18">
        <v>13068</v>
      </c>
      <c r="G14" s="18">
        <v>5000</v>
      </c>
      <c r="H14" s="9">
        <f t="shared" si="0"/>
        <v>28088</v>
      </c>
      <c r="I14" s="6"/>
      <c r="J14" s="22" t="s">
        <v>75</v>
      </c>
      <c r="K14" s="72" t="s">
        <v>3</v>
      </c>
    </row>
    <row r="15" spans="1:17" x14ac:dyDescent="0.25">
      <c r="B15" s="18" t="s">
        <v>63</v>
      </c>
      <c r="C15" s="18">
        <v>10007</v>
      </c>
      <c r="D15" s="18">
        <v>5000</v>
      </c>
      <c r="E15" s="18">
        <v>5000</v>
      </c>
      <c r="F15" s="18">
        <v>15645</v>
      </c>
      <c r="G15" s="18">
        <v>436</v>
      </c>
      <c r="H15" s="9">
        <f t="shared" si="0"/>
        <v>36088</v>
      </c>
      <c r="I15" s="6"/>
      <c r="J15" s="22" t="s">
        <v>75</v>
      </c>
      <c r="K15" s="72" t="s">
        <v>3</v>
      </c>
    </row>
    <row r="16" spans="1:17" x14ac:dyDescent="0.25">
      <c r="B16" s="18" t="s">
        <v>64</v>
      </c>
      <c r="C16" s="18">
        <v>10008</v>
      </c>
      <c r="D16" s="18">
        <v>5001</v>
      </c>
      <c r="E16" s="18">
        <v>5001</v>
      </c>
      <c r="F16" s="18">
        <v>18222</v>
      </c>
      <c r="G16" s="18">
        <v>791</v>
      </c>
      <c r="H16" s="9">
        <f t="shared" si="0"/>
        <v>39023</v>
      </c>
      <c r="I16" s="6"/>
      <c r="J16" s="22" t="s">
        <v>75</v>
      </c>
      <c r="K16" s="72" t="s">
        <v>3</v>
      </c>
    </row>
    <row r="17" spans="1:15" x14ac:dyDescent="0.25">
      <c r="B17" s="18" t="s">
        <v>65</v>
      </c>
      <c r="C17" s="18">
        <v>10009</v>
      </c>
      <c r="D17" s="18">
        <v>5002</v>
      </c>
      <c r="E17" s="18">
        <v>5002</v>
      </c>
      <c r="F17" s="18">
        <v>20799</v>
      </c>
      <c r="G17" s="18">
        <v>4</v>
      </c>
      <c r="H17" s="9">
        <f t="shared" si="0"/>
        <v>40816</v>
      </c>
      <c r="I17" s="6"/>
      <c r="J17" s="7" t="s">
        <v>73</v>
      </c>
      <c r="K17" s="73" t="s">
        <v>84</v>
      </c>
    </row>
    <row r="18" spans="1:15" x14ac:dyDescent="0.25">
      <c r="B18" s="18" t="s">
        <v>66</v>
      </c>
      <c r="C18" s="18">
        <v>10010</v>
      </c>
      <c r="D18" s="18">
        <v>5003</v>
      </c>
      <c r="E18" s="18">
        <v>5003</v>
      </c>
      <c r="F18" s="18">
        <v>23376</v>
      </c>
      <c r="G18" s="18">
        <v>8543</v>
      </c>
      <c r="H18" s="9">
        <f t="shared" si="0"/>
        <v>51935</v>
      </c>
      <c r="I18" s="6"/>
      <c r="J18" s="7" t="s">
        <v>73</v>
      </c>
      <c r="K18" s="73" t="s">
        <v>84</v>
      </c>
    </row>
    <row r="19" spans="1:15" x14ac:dyDescent="0.25">
      <c r="B19" s="18" t="s">
        <v>67</v>
      </c>
      <c r="C19" s="18">
        <v>10011</v>
      </c>
      <c r="D19" s="18">
        <v>12</v>
      </c>
      <c r="E19" s="18">
        <v>12</v>
      </c>
      <c r="F19" s="18">
        <v>25953</v>
      </c>
      <c r="G19" s="18">
        <v>7</v>
      </c>
      <c r="H19" s="71">
        <f t="shared" ref="H19:H24" si="1">SUM(C19:G19)</f>
        <v>35995</v>
      </c>
      <c r="I19" s="6"/>
      <c r="J19" s="10" t="s">
        <v>86</v>
      </c>
      <c r="K19" s="70" t="s">
        <v>92</v>
      </c>
    </row>
    <row r="20" spans="1:15" x14ac:dyDescent="0.25">
      <c r="B20" s="18" t="s">
        <v>68</v>
      </c>
      <c r="C20" s="18">
        <v>10012</v>
      </c>
      <c r="D20" s="18">
        <v>13</v>
      </c>
      <c r="E20" s="18">
        <v>13</v>
      </c>
      <c r="F20" s="18">
        <v>28530</v>
      </c>
      <c r="G20" s="18">
        <v>5</v>
      </c>
      <c r="H20" s="9">
        <f t="shared" si="1"/>
        <v>38573</v>
      </c>
      <c r="I20" s="6"/>
      <c r="J20" s="7" t="s">
        <v>73</v>
      </c>
      <c r="K20" s="73" t="s">
        <v>84</v>
      </c>
    </row>
    <row r="21" spans="1:15" x14ac:dyDescent="0.25">
      <c r="B21" s="18" t="s">
        <v>69</v>
      </c>
      <c r="C21" s="18">
        <v>10013</v>
      </c>
      <c r="D21" s="18">
        <v>14</v>
      </c>
      <c r="E21" s="18">
        <v>14</v>
      </c>
      <c r="F21" s="18">
        <v>31107</v>
      </c>
      <c r="G21" s="18">
        <v>27500</v>
      </c>
      <c r="H21" s="9">
        <f t="shared" si="1"/>
        <v>68648</v>
      </c>
      <c r="I21" s="6"/>
      <c r="J21" s="7" t="s">
        <v>73</v>
      </c>
      <c r="K21" s="73" t="s">
        <v>84</v>
      </c>
    </row>
    <row r="22" spans="1:15" x14ac:dyDescent="0.25">
      <c r="B22" s="18" t="s">
        <v>70</v>
      </c>
      <c r="C22" s="18">
        <v>10014</v>
      </c>
      <c r="D22" s="18">
        <v>15</v>
      </c>
      <c r="E22" s="18">
        <v>15</v>
      </c>
      <c r="F22" s="18">
        <v>7222</v>
      </c>
      <c r="G22" s="18">
        <v>7352</v>
      </c>
      <c r="H22" s="9">
        <f t="shared" si="1"/>
        <v>24618</v>
      </c>
      <c r="I22" s="6"/>
      <c r="J22" s="7" t="s">
        <v>73</v>
      </c>
      <c r="K22" s="73" t="s">
        <v>84</v>
      </c>
    </row>
    <row r="23" spans="1:15" x14ac:dyDescent="0.25">
      <c r="B23" s="18" t="s">
        <v>71</v>
      </c>
      <c r="C23" s="18">
        <v>10015</v>
      </c>
      <c r="D23" s="18">
        <v>16</v>
      </c>
      <c r="E23" s="18">
        <v>16</v>
      </c>
      <c r="F23" s="18">
        <v>97</v>
      </c>
      <c r="G23" s="18">
        <v>99</v>
      </c>
      <c r="H23" s="9">
        <f t="shared" si="1"/>
        <v>10243</v>
      </c>
      <c r="I23" s="6"/>
      <c r="J23" s="22" t="s">
        <v>75</v>
      </c>
      <c r="K23" s="72" t="s">
        <v>3</v>
      </c>
    </row>
    <row r="24" spans="1:15" x14ac:dyDescent="0.25">
      <c r="B24" s="18" t="s">
        <v>72</v>
      </c>
      <c r="C24" s="18">
        <v>10016</v>
      </c>
      <c r="D24" s="18">
        <v>17</v>
      </c>
      <c r="E24" s="18">
        <v>17</v>
      </c>
      <c r="F24" s="18">
        <v>1470.8</v>
      </c>
      <c r="G24" s="18">
        <v>1200</v>
      </c>
      <c r="H24" s="9">
        <f t="shared" si="1"/>
        <v>12720.8</v>
      </c>
      <c r="I24" s="6"/>
      <c r="J24" s="22" t="s">
        <v>75</v>
      </c>
      <c r="K24" s="72" t="s">
        <v>3</v>
      </c>
    </row>
    <row r="25" spans="1:15" x14ac:dyDescent="0.25">
      <c r="B25" s="4"/>
      <c r="C25" s="14"/>
      <c r="D25" s="15"/>
      <c r="E25" s="15"/>
      <c r="F25" s="15"/>
      <c r="G25" s="15"/>
      <c r="H25" s="31"/>
      <c r="J25" s="11"/>
      <c r="L25" s="3"/>
      <c r="M25" s="3"/>
      <c r="N25" s="3"/>
      <c r="O25" s="3"/>
    </row>
    <row r="26" spans="1:15" x14ac:dyDescent="0.25">
      <c r="B26" s="16" t="s">
        <v>18</v>
      </c>
      <c r="C26" s="19">
        <f>SUM(C9:C24)</f>
        <v>160136</v>
      </c>
      <c r="D26" s="19">
        <f t="shared" ref="D26:G26" si="2">SUM(D9:D24)</f>
        <v>42118</v>
      </c>
      <c r="E26" s="19">
        <f t="shared" si="2"/>
        <v>42118</v>
      </c>
      <c r="F26" s="19">
        <f t="shared" si="2"/>
        <v>211993.8</v>
      </c>
      <c r="G26" s="19">
        <f t="shared" si="2"/>
        <v>134882.27770576</v>
      </c>
      <c r="H26" s="19">
        <f>SUM(H9:H24)</f>
        <v>591248.07770576002</v>
      </c>
      <c r="I26" s="11"/>
      <c r="L26" s="3"/>
      <c r="M26" s="3"/>
      <c r="N26" s="3"/>
      <c r="O26" s="3"/>
    </row>
    <row r="27" spans="1:15" x14ac:dyDescent="0.25">
      <c r="B27" s="4"/>
      <c r="C27" s="14"/>
      <c r="D27" s="15"/>
      <c r="E27" s="15"/>
      <c r="F27" s="15"/>
      <c r="G27" s="15"/>
      <c r="H27" s="31"/>
      <c r="J27" s="11"/>
      <c r="L27" s="3"/>
      <c r="M27" s="3"/>
      <c r="N27" s="3"/>
      <c r="O27" s="3"/>
    </row>
    <row r="28" spans="1:15" ht="13" x14ac:dyDescent="0.3">
      <c r="A28" t="s">
        <v>16</v>
      </c>
      <c r="B28" s="76" t="s">
        <v>74</v>
      </c>
      <c r="C28" s="74"/>
      <c r="D28" s="74"/>
      <c r="E28" s="74"/>
      <c r="F28" s="74"/>
      <c r="G28" s="74"/>
      <c r="H28" s="74"/>
      <c r="I28" s="75"/>
      <c r="J28" s="1"/>
      <c r="L28" s="31"/>
      <c r="M28" s="3"/>
      <c r="N28" s="3"/>
      <c r="O28" s="3"/>
    </row>
    <row r="29" spans="1:15" x14ac:dyDescent="0.25">
      <c r="B29" s="18" t="s">
        <v>80</v>
      </c>
      <c r="C29" s="18">
        <v>540</v>
      </c>
      <c r="D29" s="18">
        <v>551</v>
      </c>
      <c r="E29" s="18">
        <v>562</v>
      </c>
      <c r="F29" s="18">
        <v>573</v>
      </c>
      <c r="G29" s="18">
        <v>585</v>
      </c>
      <c r="H29" s="45">
        <f t="shared" ref="H29:H31" si="3">SUM(C29:G29)</f>
        <v>2811</v>
      </c>
      <c r="J29" t="s">
        <v>86</v>
      </c>
      <c r="K29" s="10" t="s">
        <v>89</v>
      </c>
      <c r="L29" s="3"/>
      <c r="M29" s="79"/>
      <c r="N29" s="3"/>
      <c r="O29" s="3"/>
    </row>
    <row r="30" spans="1:15" x14ac:dyDescent="0.25">
      <c r="B30" s="18" t="s">
        <v>81</v>
      </c>
      <c r="C30" s="18">
        <v>468</v>
      </c>
      <c r="D30" s="18">
        <v>477</v>
      </c>
      <c r="E30" s="18">
        <v>487</v>
      </c>
      <c r="F30" s="18">
        <v>497</v>
      </c>
      <c r="G30" s="18">
        <v>507</v>
      </c>
      <c r="H30" s="45">
        <f t="shared" si="3"/>
        <v>2436</v>
      </c>
      <c r="J30" t="s">
        <v>86</v>
      </c>
      <c r="K30" s="10" t="s">
        <v>89</v>
      </c>
      <c r="L30" s="31"/>
      <c r="M30" s="5"/>
      <c r="N30" s="5"/>
      <c r="O30" s="3"/>
    </row>
    <row r="31" spans="1:15" x14ac:dyDescent="0.25">
      <c r="B31" s="18" t="s">
        <v>56</v>
      </c>
      <c r="C31" s="18">
        <v>2000</v>
      </c>
      <c r="D31" s="18">
        <v>2040</v>
      </c>
      <c r="E31" s="18">
        <v>2080.8000000000002</v>
      </c>
      <c r="F31" s="18">
        <v>2122.42</v>
      </c>
      <c r="G31" s="18">
        <v>2164.86</v>
      </c>
      <c r="H31" s="45">
        <f t="shared" si="3"/>
        <v>10408.080000000002</v>
      </c>
      <c r="J31" t="s">
        <v>86</v>
      </c>
      <c r="K31" s="10" t="s">
        <v>89</v>
      </c>
      <c r="L31" s="3"/>
      <c r="M31" s="3"/>
      <c r="N31" s="3"/>
      <c r="O31" s="3"/>
    </row>
    <row r="32" spans="1:15" x14ac:dyDescent="0.25">
      <c r="B32" s="18" t="s">
        <v>42</v>
      </c>
      <c r="C32" s="18">
        <v>3000</v>
      </c>
      <c r="D32" s="18">
        <v>3060</v>
      </c>
      <c r="E32" s="18">
        <v>3121</v>
      </c>
      <c r="F32" s="18">
        <v>3183.62</v>
      </c>
      <c r="G32" s="18">
        <v>3247.3</v>
      </c>
      <c r="H32" s="45">
        <f t="shared" ref="H32:H35" si="4">SUM(C32:G32)</f>
        <v>15611.919999999998</v>
      </c>
      <c r="J32" t="s">
        <v>86</v>
      </c>
      <c r="K32" s="10" t="s">
        <v>90</v>
      </c>
      <c r="L32" s="31"/>
      <c r="M32" s="5"/>
      <c r="N32" s="5"/>
      <c r="O32" s="3"/>
    </row>
    <row r="33" spans="1:15" x14ac:dyDescent="0.25">
      <c r="B33" s="18" t="s">
        <v>43</v>
      </c>
      <c r="C33" s="18">
        <v>2500</v>
      </c>
      <c r="D33" s="18">
        <v>2500</v>
      </c>
      <c r="E33" s="18">
        <v>2500</v>
      </c>
      <c r="F33" s="18">
        <v>2500</v>
      </c>
      <c r="G33" s="18">
        <v>2500</v>
      </c>
      <c r="H33" s="45">
        <f t="shared" si="4"/>
        <v>12500</v>
      </c>
      <c r="J33" t="s">
        <v>86</v>
      </c>
      <c r="K33" s="10" t="s">
        <v>90</v>
      </c>
      <c r="L33" s="31"/>
      <c r="M33" s="5"/>
      <c r="N33" s="5"/>
      <c r="O33" s="3"/>
    </row>
    <row r="34" spans="1:15" x14ac:dyDescent="0.25">
      <c r="B34" s="18" t="s">
        <v>44</v>
      </c>
      <c r="C34" s="18">
        <v>2000</v>
      </c>
      <c r="D34" s="18">
        <v>2040</v>
      </c>
      <c r="E34" s="18">
        <v>2080.8000000000002</v>
      </c>
      <c r="F34" s="18">
        <v>2122.42</v>
      </c>
      <c r="G34" s="18">
        <v>2164.86</v>
      </c>
      <c r="H34" s="45">
        <f t="shared" si="4"/>
        <v>10408.080000000002</v>
      </c>
      <c r="J34" t="s">
        <v>86</v>
      </c>
      <c r="K34" s="10" t="s">
        <v>90</v>
      </c>
      <c r="L34" s="31"/>
      <c r="M34" s="5"/>
      <c r="N34" s="5"/>
      <c r="O34" s="3"/>
    </row>
    <row r="35" spans="1:15" x14ac:dyDescent="0.25">
      <c r="B35" s="18" t="s">
        <v>85</v>
      </c>
      <c r="C35" s="18">
        <v>20000</v>
      </c>
      <c r="D35" s="18">
        <v>20000</v>
      </c>
      <c r="E35" s="18">
        <v>20000</v>
      </c>
      <c r="F35" s="18">
        <v>20000</v>
      </c>
      <c r="G35" s="18">
        <v>20000</v>
      </c>
      <c r="H35" s="45">
        <f t="shared" si="4"/>
        <v>100000</v>
      </c>
      <c r="J35" s="52" t="s">
        <v>88</v>
      </c>
      <c r="K35" s="52" t="s">
        <v>98</v>
      </c>
      <c r="L35" s="3"/>
      <c r="M35" s="3"/>
      <c r="N35" s="3"/>
      <c r="O35" s="3"/>
    </row>
    <row r="36" spans="1:15" x14ac:dyDescent="0.25">
      <c r="B36" s="16" t="s">
        <v>18</v>
      </c>
      <c r="C36" s="19">
        <f>SUM(C29:C35)</f>
        <v>30508</v>
      </c>
      <c r="D36" s="19">
        <f t="shared" ref="D36:H36" si="5">SUM(D29:D35)</f>
        <v>30668</v>
      </c>
      <c r="E36" s="19">
        <f t="shared" si="5"/>
        <v>30831.599999999999</v>
      </c>
      <c r="F36" s="19">
        <f t="shared" si="5"/>
        <v>30998.46</v>
      </c>
      <c r="G36" s="19">
        <f t="shared" si="5"/>
        <v>31169.02</v>
      </c>
      <c r="H36" s="77">
        <f t="shared" si="5"/>
        <v>154175.08000000002</v>
      </c>
      <c r="I36" s="11"/>
      <c r="L36" s="3"/>
      <c r="M36" s="3"/>
      <c r="N36" s="3"/>
      <c r="O36" s="3"/>
    </row>
    <row r="37" spans="1:15" x14ac:dyDescent="0.25">
      <c r="B37" s="16"/>
      <c r="C37" s="20"/>
      <c r="D37" s="20"/>
      <c r="E37" s="20"/>
      <c r="F37" s="20"/>
      <c r="G37" s="20"/>
      <c r="H37" s="23"/>
      <c r="I37" s="11"/>
      <c r="L37" s="3"/>
      <c r="M37" s="3"/>
      <c r="N37" s="3"/>
      <c r="O37" s="3"/>
    </row>
    <row r="38" spans="1:15" ht="13" x14ac:dyDescent="0.3">
      <c r="A38" s="10" t="s">
        <v>19</v>
      </c>
      <c r="B38" s="17" t="s">
        <v>39</v>
      </c>
      <c r="C38" s="46"/>
      <c r="D38" s="46"/>
      <c r="E38" s="46"/>
      <c r="F38" s="46"/>
      <c r="G38" s="46"/>
      <c r="H38" s="23"/>
      <c r="I38" s="10"/>
      <c r="M38" s="3"/>
      <c r="N38" s="3"/>
      <c r="O38" s="3"/>
    </row>
    <row r="39" spans="1:15" x14ac:dyDescent="0.25">
      <c r="B39" s="18" t="s">
        <v>40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45">
        <f t="shared" ref="H39:H40" si="6">SUM(C39:G39)</f>
        <v>0</v>
      </c>
      <c r="I39" s="18" t="s">
        <v>38</v>
      </c>
      <c r="J39" t="s">
        <v>86</v>
      </c>
      <c r="K39" s="10"/>
      <c r="L39" s="10"/>
      <c r="M39" s="3"/>
      <c r="N39" s="3"/>
      <c r="O39" s="3"/>
    </row>
    <row r="40" spans="1:15" x14ac:dyDescent="0.25">
      <c r="B40" s="18" t="s">
        <v>41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45">
        <f t="shared" si="6"/>
        <v>0</v>
      </c>
      <c r="I40" s="18" t="s">
        <v>34</v>
      </c>
      <c r="J40" t="s">
        <v>86</v>
      </c>
      <c r="K40" s="10"/>
      <c r="L40" s="10"/>
      <c r="M40" s="3"/>
      <c r="N40" s="3"/>
      <c r="O40" s="3"/>
    </row>
    <row r="41" spans="1:15" ht="13" x14ac:dyDescent="0.3">
      <c r="B41" s="8"/>
      <c r="C41" s="19">
        <f>SUM(C39:C40)</f>
        <v>0</v>
      </c>
      <c r="D41" s="19">
        <f t="shared" ref="D41:H41" si="7">SUM(D39:D40)</f>
        <v>0</v>
      </c>
      <c r="E41" s="19">
        <f t="shared" si="7"/>
        <v>0</v>
      </c>
      <c r="F41" s="19">
        <f t="shared" si="7"/>
        <v>0</v>
      </c>
      <c r="G41" s="19">
        <f t="shared" si="7"/>
        <v>0</v>
      </c>
      <c r="H41" s="77">
        <f t="shared" si="7"/>
        <v>0</v>
      </c>
      <c r="I41" s="11">
        <f>+H39+H40</f>
        <v>0</v>
      </c>
      <c r="M41" s="3"/>
      <c r="N41" s="3"/>
      <c r="O41" s="3"/>
    </row>
    <row r="42" spans="1:15" ht="13" x14ac:dyDescent="0.3">
      <c r="A42" s="10" t="s">
        <v>20</v>
      </c>
      <c r="B42" s="13" t="s">
        <v>0</v>
      </c>
      <c r="C42" s="11"/>
      <c r="D42" s="11"/>
      <c r="E42" s="11"/>
      <c r="F42" s="11"/>
      <c r="G42" s="11"/>
      <c r="H42" s="30"/>
      <c r="I42" s="10"/>
      <c r="L42" s="3"/>
      <c r="M42" s="3"/>
      <c r="N42" s="3"/>
      <c r="O42" s="3"/>
    </row>
    <row r="43" spans="1:15" x14ac:dyDescent="0.25">
      <c r="B43" s="22" t="s">
        <v>76</v>
      </c>
      <c r="C43" s="18">
        <f>781*3</f>
        <v>2343</v>
      </c>
      <c r="D43" s="18">
        <v>0</v>
      </c>
      <c r="E43" s="18">
        <v>0</v>
      </c>
      <c r="F43" s="18">
        <v>0</v>
      </c>
      <c r="G43" s="18">
        <v>0</v>
      </c>
      <c r="H43" s="21">
        <f>SUM(C43:G43)</f>
        <v>2343</v>
      </c>
      <c r="I43" s="18" t="s">
        <v>38</v>
      </c>
      <c r="J43" s="22" t="s">
        <v>21</v>
      </c>
      <c r="K43" s="73" t="s">
        <v>84</v>
      </c>
      <c r="L43" s="3"/>
      <c r="M43" s="3"/>
      <c r="N43" s="3"/>
      <c r="O43" s="3"/>
    </row>
    <row r="44" spans="1:15" x14ac:dyDescent="0.25">
      <c r="B44" s="10" t="s">
        <v>82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45">
        <f>SUM(C44:G44)</f>
        <v>0</v>
      </c>
      <c r="I44" s="18" t="s">
        <v>34</v>
      </c>
      <c r="J44" s="52"/>
      <c r="K44" s="10"/>
      <c r="L44" s="3"/>
      <c r="M44" s="3"/>
      <c r="N44" s="3"/>
      <c r="O44" s="3"/>
    </row>
    <row r="45" spans="1:15" x14ac:dyDescent="0.25">
      <c r="B45" s="103" t="s">
        <v>77</v>
      </c>
      <c r="C45" s="18">
        <f>781*3</f>
        <v>2343</v>
      </c>
      <c r="D45" s="18">
        <f>797*4</f>
        <v>3188</v>
      </c>
      <c r="E45" s="18">
        <f>813*4</f>
        <v>3252</v>
      </c>
      <c r="F45" s="18">
        <f>829*4</f>
        <v>3316</v>
      </c>
      <c r="G45" s="18">
        <f>845*4</f>
        <v>3380</v>
      </c>
      <c r="H45" s="45">
        <f>SUM(C45:G45)</f>
        <v>15479</v>
      </c>
      <c r="J45" s="52" t="s">
        <v>88</v>
      </c>
      <c r="K45" s="52" t="s">
        <v>98</v>
      </c>
      <c r="L45" s="3"/>
      <c r="M45" s="3"/>
      <c r="N45" s="3"/>
      <c r="O45" s="3"/>
    </row>
    <row r="46" spans="1:15" x14ac:dyDescent="0.25">
      <c r="B46" s="52"/>
      <c r="C46" s="18"/>
      <c r="D46" s="18"/>
      <c r="E46" s="18"/>
      <c r="F46" s="18"/>
      <c r="G46" s="18"/>
      <c r="H46" s="45"/>
      <c r="J46" s="52"/>
      <c r="K46" s="52"/>
      <c r="L46" s="3"/>
      <c r="M46" s="3"/>
      <c r="N46" s="3"/>
      <c r="O46" s="3"/>
    </row>
    <row r="47" spans="1:15" x14ac:dyDescent="0.25">
      <c r="B47" s="16" t="s">
        <v>18</v>
      </c>
      <c r="C47" s="19">
        <f>SUM(C43:C46)</f>
        <v>4686</v>
      </c>
      <c r="D47" s="19">
        <f>SUM(D43:D46)</f>
        <v>3188</v>
      </c>
      <c r="E47" s="19">
        <f>SUM(E43:E46)</f>
        <v>3252</v>
      </c>
      <c r="F47" s="19">
        <f>SUM(F43:F46)</f>
        <v>3316</v>
      </c>
      <c r="G47" s="19">
        <f>SUM(G43:G46)</f>
        <v>3380</v>
      </c>
      <c r="H47" s="78">
        <f>SUM(C47:G47)</f>
        <v>17822</v>
      </c>
      <c r="I47" s="11"/>
      <c r="L47" s="3"/>
      <c r="M47" s="3"/>
      <c r="N47" s="3"/>
      <c r="O47" s="3"/>
    </row>
    <row r="48" spans="1:15" ht="13" x14ac:dyDescent="0.3">
      <c r="A48" s="17" t="s">
        <v>22</v>
      </c>
      <c r="B48" s="17" t="s">
        <v>1</v>
      </c>
      <c r="C48" s="20"/>
      <c r="D48" s="20"/>
      <c r="E48" s="20"/>
      <c r="F48" s="20"/>
      <c r="G48" s="20"/>
      <c r="H48" s="23"/>
      <c r="I48" s="11"/>
      <c r="L48" s="3"/>
      <c r="M48" s="3"/>
      <c r="N48" s="3"/>
      <c r="O48" s="3"/>
    </row>
    <row r="49" spans="1:15" x14ac:dyDescent="0.25">
      <c r="A49" s="10"/>
      <c r="B49" s="10" t="s">
        <v>48</v>
      </c>
      <c r="C49" s="18">
        <v>40000</v>
      </c>
      <c r="D49" s="18">
        <v>0</v>
      </c>
      <c r="E49" s="18">
        <v>0</v>
      </c>
      <c r="F49" s="18">
        <v>0</v>
      </c>
      <c r="G49" s="18">
        <v>0</v>
      </c>
      <c r="H49" s="45">
        <f>SUM(C49:G49)</f>
        <v>40000</v>
      </c>
      <c r="I49" s="18" t="s">
        <v>34</v>
      </c>
      <c r="J49" s="80" t="s">
        <v>91</v>
      </c>
      <c r="K49" s="10" t="s">
        <v>90</v>
      </c>
      <c r="L49" s="3"/>
      <c r="M49" s="3"/>
      <c r="N49" s="3"/>
      <c r="O49" s="3"/>
    </row>
    <row r="50" spans="1:15" x14ac:dyDescent="0.25">
      <c r="B50" s="16" t="s">
        <v>18</v>
      </c>
      <c r="C50" s="19">
        <f>SUM(C49:C49)</f>
        <v>40000</v>
      </c>
      <c r="D50" s="19">
        <f>SUM(D49:D49)</f>
        <v>0</v>
      </c>
      <c r="E50" s="19">
        <f>SUM(E49:E49)</f>
        <v>0</v>
      </c>
      <c r="F50" s="19">
        <f>SUM(F49:F49)</f>
        <v>0</v>
      </c>
      <c r="G50" s="19">
        <f>SUM(G49:G49)</f>
        <v>0</v>
      </c>
      <c r="H50" s="78">
        <f>SUM(C50:G50)</f>
        <v>40000</v>
      </c>
      <c r="I50" s="11"/>
      <c r="L50" s="3"/>
      <c r="M50" s="3"/>
      <c r="N50" s="3"/>
      <c r="O50" s="3"/>
    </row>
    <row r="51" spans="1:15" x14ac:dyDescent="0.25">
      <c r="B51" s="16"/>
      <c r="C51" s="20"/>
      <c r="D51" s="20"/>
      <c r="E51" s="20"/>
      <c r="F51" s="20"/>
      <c r="G51" s="20"/>
      <c r="H51" s="23"/>
      <c r="I51" s="11"/>
      <c r="L51" s="3"/>
      <c r="M51" s="3"/>
      <c r="N51" s="3"/>
      <c r="O51" s="3"/>
    </row>
    <row r="52" spans="1:15" ht="13" x14ac:dyDescent="0.3">
      <c r="A52" s="10" t="s">
        <v>45</v>
      </c>
      <c r="B52" s="17" t="s">
        <v>47</v>
      </c>
      <c r="C52" s="18"/>
      <c r="D52" s="18"/>
      <c r="E52" s="18"/>
      <c r="F52" s="18"/>
      <c r="G52" s="18"/>
      <c r="H52" s="45"/>
      <c r="I52" s="18" t="s">
        <v>38</v>
      </c>
      <c r="M52" s="3"/>
      <c r="N52" s="3"/>
      <c r="O52" s="3"/>
    </row>
    <row r="53" spans="1:15" x14ac:dyDescent="0.25">
      <c r="B53" s="10" t="s">
        <v>49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45">
        <f>SUM(C53:G53)</f>
        <v>0</v>
      </c>
      <c r="I53" s="18" t="s">
        <v>34</v>
      </c>
      <c r="J53" s="80" t="s">
        <v>95</v>
      </c>
      <c r="K53" s="10" t="s">
        <v>96</v>
      </c>
      <c r="L53" s="10"/>
      <c r="M53" s="3"/>
      <c r="N53" s="3"/>
      <c r="O53" s="3"/>
    </row>
    <row r="54" spans="1:15" x14ac:dyDescent="0.25">
      <c r="B54" s="16" t="s">
        <v>18</v>
      </c>
      <c r="C54" s="19">
        <f>SUM(C53:C53)</f>
        <v>0</v>
      </c>
      <c r="D54" s="19">
        <f>SUM(D53:D53)</f>
        <v>0</v>
      </c>
      <c r="E54" s="19">
        <f>SUM(E53:E53)</f>
        <v>0</v>
      </c>
      <c r="F54" s="19">
        <f>SUM(F53:F53)</f>
        <v>0</v>
      </c>
      <c r="G54" s="19">
        <f>SUM(G53:G53)</f>
        <v>0</v>
      </c>
      <c r="H54" s="78">
        <f>SUM(C54:G54)</f>
        <v>0</v>
      </c>
      <c r="I54" s="11">
        <f>+H53-H54</f>
        <v>0</v>
      </c>
      <c r="M54" s="3"/>
      <c r="N54" s="3"/>
      <c r="O54" s="3"/>
    </row>
    <row r="55" spans="1:15" ht="13" x14ac:dyDescent="0.3">
      <c r="B55" s="44"/>
      <c r="C55" s="30"/>
      <c r="D55" s="30"/>
      <c r="E55" s="30"/>
      <c r="F55" s="30"/>
      <c r="G55" s="30"/>
      <c r="H55" s="30"/>
      <c r="L55" s="3"/>
      <c r="M55" s="3"/>
      <c r="N55" s="3"/>
      <c r="O55" s="3"/>
    </row>
    <row r="56" spans="1:15" ht="13" x14ac:dyDescent="0.3">
      <c r="A56" s="10" t="s">
        <v>46</v>
      </c>
      <c r="B56" s="17" t="s">
        <v>23</v>
      </c>
      <c r="C56" s="18"/>
      <c r="D56" s="18"/>
      <c r="E56" s="18"/>
      <c r="F56" s="18"/>
      <c r="G56" s="18"/>
      <c r="H56" s="45"/>
      <c r="I56" s="10"/>
      <c r="L56" s="1"/>
    </row>
    <row r="57" spans="1:15" x14ac:dyDescent="0.25">
      <c r="B57" s="18" t="s">
        <v>99</v>
      </c>
      <c r="C57" s="18">
        <v>250000</v>
      </c>
      <c r="D57" s="18">
        <v>250000</v>
      </c>
      <c r="E57" s="18">
        <v>250000</v>
      </c>
      <c r="F57" s="18">
        <v>250000</v>
      </c>
      <c r="G57" s="18">
        <v>250000</v>
      </c>
      <c r="H57" s="45">
        <f>SUM(C57:G57)</f>
        <v>1250000</v>
      </c>
      <c r="I57" s="18" t="s">
        <v>38</v>
      </c>
      <c r="J57" s="80" t="s">
        <v>91</v>
      </c>
      <c r="K57" s="10" t="s">
        <v>87</v>
      </c>
      <c r="L57" s="31"/>
    </row>
    <row r="58" spans="1:15" x14ac:dyDescent="0.25">
      <c r="B58" s="18" t="s">
        <v>78</v>
      </c>
      <c r="C58" s="18">
        <v>250000</v>
      </c>
      <c r="D58" s="18">
        <v>250000</v>
      </c>
      <c r="E58" s="18">
        <v>250000</v>
      </c>
      <c r="F58" s="18">
        <v>250000</v>
      </c>
      <c r="G58" s="18">
        <v>250000</v>
      </c>
      <c r="H58" s="45">
        <f>SUM(C58:G58)</f>
        <v>1250000</v>
      </c>
      <c r="I58" s="18" t="s">
        <v>34</v>
      </c>
      <c r="J58" s="80" t="s">
        <v>91</v>
      </c>
      <c r="K58" s="10" t="s">
        <v>17</v>
      </c>
    </row>
    <row r="59" spans="1:15" x14ac:dyDescent="0.25">
      <c r="B59" s="18" t="s">
        <v>79</v>
      </c>
      <c r="C59" s="18">
        <v>250000</v>
      </c>
      <c r="D59" s="18">
        <v>250000</v>
      </c>
      <c r="E59" s="18">
        <v>250000</v>
      </c>
      <c r="F59" s="18">
        <v>250000</v>
      </c>
      <c r="G59" s="18">
        <v>250000</v>
      </c>
      <c r="H59" s="45">
        <f>SUM(C59:G59)</f>
        <v>1250000</v>
      </c>
      <c r="J59" s="80" t="s">
        <v>91</v>
      </c>
      <c r="K59" s="10" t="s">
        <v>17</v>
      </c>
    </row>
    <row r="60" spans="1:15" x14ac:dyDescent="0.25">
      <c r="B60" s="16" t="s">
        <v>18</v>
      </c>
      <c r="C60" s="19">
        <f>SUM(C57:C59)</f>
        <v>750000</v>
      </c>
      <c r="D60" s="19">
        <f t="shared" ref="D60:H60" si="8">SUM(D57:D59)</f>
        <v>750000</v>
      </c>
      <c r="E60" s="19">
        <f t="shared" si="8"/>
        <v>750000</v>
      </c>
      <c r="F60" s="19">
        <f t="shared" si="8"/>
        <v>750000</v>
      </c>
      <c r="G60" s="19">
        <f t="shared" si="8"/>
        <v>750000</v>
      </c>
      <c r="H60" s="19">
        <f t="shared" si="8"/>
        <v>3750000</v>
      </c>
      <c r="I60" s="31"/>
    </row>
    <row r="61" spans="1:15" x14ac:dyDescent="0.25">
      <c r="B61" s="16"/>
      <c r="C61" s="20"/>
      <c r="D61" s="20"/>
      <c r="E61" s="20"/>
      <c r="F61" s="20"/>
      <c r="G61" s="20"/>
      <c r="H61" s="23"/>
    </row>
    <row r="62" spans="1:15" ht="13" x14ac:dyDescent="0.3">
      <c r="B62" s="44"/>
      <c r="C62" s="11"/>
      <c r="D62" s="11"/>
      <c r="E62" s="11"/>
      <c r="F62" s="11"/>
      <c r="G62" s="11"/>
      <c r="H62" s="11"/>
    </row>
    <row r="63" spans="1:15" ht="13" x14ac:dyDescent="0.3">
      <c r="B63" s="8" t="s">
        <v>37</v>
      </c>
      <c r="C63" s="24">
        <f t="shared" ref="C63:H63" si="9">C26+C47+C50+C54+C60+C36</f>
        <v>985330</v>
      </c>
      <c r="D63" s="24">
        <f t="shared" si="9"/>
        <v>825974</v>
      </c>
      <c r="E63" s="24">
        <f t="shared" si="9"/>
        <v>826201.59999999998</v>
      </c>
      <c r="F63" s="24">
        <f t="shared" si="9"/>
        <v>996308.26</v>
      </c>
      <c r="G63" s="24">
        <f t="shared" si="9"/>
        <v>919431.29770575999</v>
      </c>
      <c r="H63" s="81">
        <f t="shared" si="9"/>
        <v>4553245.1577057596</v>
      </c>
      <c r="I63" s="82" t="s">
        <v>97</v>
      </c>
      <c r="J63" s="83"/>
      <c r="K63" s="83"/>
    </row>
    <row r="64" spans="1:15" ht="13" x14ac:dyDescent="0.3">
      <c r="B64" s="8" t="s">
        <v>51</v>
      </c>
      <c r="C64" s="26">
        <f>C19+C29+C30+C31+C32+C33+C34+C49+C54+C57+C58+C59</f>
        <v>810519</v>
      </c>
      <c r="D64" s="26">
        <f t="shared" ref="D64:G64" si="10">D19+D29+D30+D31+D32+D33+D34+D49+D54+D57+D58+D59</f>
        <v>760680</v>
      </c>
      <c r="E64" s="26">
        <f t="shared" si="10"/>
        <v>760843.6</v>
      </c>
      <c r="F64" s="26">
        <f t="shared" si="10"/>
        <v>786951.46</v>
      </c>
      <c r="G64" s="26">
        <f t="shared" si="10"/>
        <v>761176.02</v>
      </c>
      <c r="H64" s="26">
        <f>H19+H29+H30+H31+H32+H33+H34+H49+H54+H57+H58+H59</f>
        <v>3880170.08</v>
      </c>
      <c r="I64" s="64"/>
    </row>
    <row r="65" spans="2:10 16384:16384" ht="13.5" thickBot="1" x14ac:dyDescent="0.35">
      <c r="B65" s="8" t="s">
        <v>24</v>
      </c>
      <c r="C65" s="25">
        <f>C63-C64</f>
        <v>174811</v>
      </c>
      <c r="D65" s="25">
        <f t="shared" ref="D65:H65" si="11">D63-D64</f>
        <v>65294</v>
      </c>
      <c r="E65" s="25">
        <f t="shared" si="11"/>
        <v>65358</v>
      </c>
      <c r="F65" s="25">
        <f t="shared" si="11"/>
        <v>209356.80000000005</v>
      </c>
      <c r="G65" s="25">
        <f t="shared" si="11"/>
        <v>158255.27770575997</v>
      </c>
      <c r="H65" s="25">
        <f t="shared" si="11"/>
        <v>673075.07770575956</v>
      </c>
      <c r="I65" s="64"/>
      <c r="J65" s="66"/>
    </row>
    <row r="66" spans="2:10 16384:16384" ht="13.5" thickTop="1" x14ac:dyDescent="0.3">
      <c r="B66" s="8"/>
      <c r="C66" s="64"/>
      <c r="D66" s="64"/>
      <c r="E66" s="64"/>
      <c r="F66" s="64"/>
      <c r="G66" s="64"/>
      <c r="H66" s="66"/>
      <c r="I66" s="66"/>
      <c r="J66" s="66"/>
    </row>
    <row r="67" spans="2:10 16384:16384" ht="13" x14ac:dyDescent="0.3">
      <c r="B67" s="65" t="s">
        <v>53</v>
      </c>
      <c r="C67" s="67" t="s">
        <v>54</v>
      </c>
      <c r="D67" s="68"/>
      <c r="E67" s="68"/>
      <c r="F67" s="68"/>
      <c r="G67" s="68"/>
      <c r="H67" s="68"/>
      <c r="I67" s="69"/>
      <c r="J67" s="66"/>
    </row>
    <row r="69" spans="2:10 16384:16384" x14ac:dyDescent="0.25">
      <c r="B69" s="104" t="s">
        <v>50</v>
      </c>
      <c r="C69" s="53">
        <f>C9+C10+C11+C12+C13+C14+C15+C16+C17+C18+C20+C21+C22+C24+C23+C43</f>
        <v>152468</v>
      </c>
      <c r="D69" s="53">
        <f t="shared" ref="D69:H69" si="12">D9+D10+D11+D12+D13+D14+D15+D16+D17+D18+D20+D21+D22+D24+D23+D43</f>
        <v>42106</v>
      </c>
      <c r="E69" s="53">
        <f t="shared" si="12"/>
        <v>42106</v>
      </c>
      <c r="F69" s="53">
        <f t="shared" si="12"/>
        <v>186040.8</v>
      </c>
      <c r="G69" s="53">
        <f t="shared" si="12"/>
        <v>134875.27770576</v>
      </c>
      <c r="H69" s="108">
        <f t="shared" si="12"/>
        <v>557596.07770576002</v>
      </c>
      <c r="I69" s="60" t="s">
        <v>52</v>
      </c>
    </row>
    <row r="70" spans="2:10 16384:16384" x14ac:dyDescent="0.25">
      <c r="B70" s="38" t="s">
        <v>100</v>
      </c>
      <c r="C70" s="33"/>
      <c r="D70" s="33"/>
      <c r="E70" s="33"/>
      <c r="F70" s="33"/>
      <c r="G70" s="33"/>
      <c r="H70" s="34"/>
      <c r="I70" s="28"/>
    </row>
    <row r="71" spans="2:10 16384:16384" x14ac:dyDescent="0.25">
      <c r="B71" s="35"/>
      <c r="C71" s="36">
        <f>+C69/C65</f>
        <v>0.87218767697684929</v>
      </c>
      <c r="D71" s="36">
        <f t="shared" ref="D71:H71" si="13">+D69/D65</f>
        <v>0.64486782859068215</v>
      </c>
      <c r="E71" s="36">
        <f t="shared" si="13"/>
        <v>0.64423635974173021</v>
      </c>
      <c r="F71" s="36">
        <f t="shared" si="13"/>
        <v>0.88863031914893587</v>
      </c>
      <c r="G71" s="36">
        <f t="shared" si="13"/>
        <v>0.85226401078724334</v>
      </c>
      <c r="H71" s="37">
        <f t="shared" si="13"/>
        <v>0.82843072960951003</v>
      </c>
      <c r="I71" s="28"/>
    </row>
    <row r="72" spans="2:10 16384:16384" x14ac:dyDescent="0.25">
      <c r="B72" s="1"/>
      <c r="C72" s="33"/>
      <c r="D72" s="33"/>
      <c r="E72" s="33"/>
      <c r="F72" s="33"/>
      <c r="G72" s="33"/>
      <c r="H72" s="33"/>
      <c r="I72" s="28"/>
    </row>
    <row r="73" spans="2:10 16384:16384" x14ac:dyDescent="0.25">
      <c r="B73" s="104" t="s">
        <v>35</v>
      </c>
      <c r="C73" s="54">
        <f>+C9+C10+C11+C12+C13+C14+C15+C16+C23+C24</f>
        <v>100067</v>
      </c>
      <c r="D73" s="54">
        <f t="shared" ref="D73:H73" si="14">+D9+D10+D11+D12+D13+D14+D15+D16+D23+D24</f>
        <v>32059</v>
      </c>
      <c r="E73" s="54">
        <f t="shared" si="14"/>
        <v>32059</v>
      </c>
      <c r="F73" s="54">
        <f t="shared" si="14"/>
        <v>75006.8</v>
      </c>
      <c r="G73" s="54">
        <f t="shared" si="14"/>
        <v>91471.277705760003</v>
      </c>
      <c r="H73" s="107">
        <f t="shared" si="14"/>
        <v>330663.07770575996</v>
      </c>
      <c r="I73" s="28"/>
    </row>
    <row r="74" spans="2:10 16384:16384" x14ac:dyDescent="0.25">
      <c r="B74" s="38" t="s">
        <v>101</v>
      </c>
      <c r="C74" s="33"/>
      <c r="D74" s="33"/>
      <c r="E74" s="33"/>
      <c r="F74" s="33"/>
      <c r="G74" s="33"/>
      <c r="H74" s="34"/>
      <c r="I74" s="28"/>
      <c r="XFD74" s="33"/>
    </row>
    <row r="75" spans="2:10 16384:16384" x14ac:dyDescent="0.25">
      <c r="B75" s="39"/>
      <c r="C75" s="36">
        <f>+C73/C65</f>
        <v>0.57242965259623246</v>
      </c>
      <c r="D75" s="36">
        <f t="shared" ref="D75:H75" si="15">+D73/D65</f>
        <v>0.49099457836860966</v>
      </c>
      <c r="E75" s="36">
        <f t="shared" si="15"/>
        <v>0.49051378561155484</v>
      </c>
      <c r="F75" s="36">
        <f t="shared" si="15"/>
        <v>0.35827257581315719</v>
      </c>
      <c r="G75" s="36">
        <f t="shared" si="15"/>
        <v>0.57799827615120825</v>
      </c>
      <c r="H75" s="37">
        <f t="shared" si="15"/>
        <v>0.49127220522390536</v>
      </c>
      <c r="I75" s="28"/>
    </row>
    <row r="76" spans="2:10 16384:16384" x14ac:dyDescent="0.25">
      <c r="C76" s="27"/>
      <c r="D76" s="27"/>
      <c r="E76" s="27"/>
      <c r="F76" s="27"/>
      <c r="G76" s="27"/>
      <c r="H76" s="27"/>
    </row>
    <row r="77" spans="2:10 16384:16384" x14ac:dyDescent="0.25">
      <c r="B77" s="104" t="s">
        <v>105</v>
      </c>
      <c r="C77" s="105"/>
      <c r="D77" s="105"/>
      <c r="E77" s="105"/>
      <c r="F77" s="105"/>
      <c r="G77" s="105"/>
      <c r="H77" s="106"/>
    </row>
    <row r="78" spans="2:10 16384:16384" x14ac:dyDescent="0.25">
      <c r="B78" s="38" t="s">
        <v>102</v>
      </c>
      <c r="C78" s="33"/>
      <c r="D78" s="33"/>
      <c r="E78" s="33"/>
      <c r="F78" s="33"/>
      <c r="G78" s="33"/>
      <c r="H78" s="34"/>
    </row>
    <row r="79" spans="2:10 16384:16384" x14ac:dyDescent="0.25">
      <c r="B79" s="35"/>
      <c r="C79" s="36"/>
      <c r="D79" s="36"/>
      <c r="E79" s="36"/>
      <c r="F79" s="36"/>
      <c r="G79" s="36"/>
      <c r="H79" s="37"/>
    </row>
    <row r="80" spans="2:10 16384:16384" x14ac:dyDescent="0.25">
      <c r="C80" s="27"/>
      <c r="D80" s="27"/>
      <c r="E80" s="27"/>
      <c r="F80" s="27"/>
      <c r="G80" s="27"/>
      <c r="H80" s="27"/>
    </row>
    <row r="81" spans="2:9" x14ac:dyDescent="0.25">
      <c r="B81" s="32" t="s">
        <v>83</v>
      </c>
      <c r="C81" s="53">
        <f>+C43+C17+C18+C20+C21+C22</f>
        <v>52401</v>
      </c>
      <c r="D81" s="53">
        <f t="shared" ref="D81:H81" si="16">+D43+D17+D18+D20+D21+D22</f>
        <v>10047</v>
      </c>
      <c r="E81" s="53">
        <f t="shared" si="16"/>
        <v>10047</v>
      </c>
      <c r="F81" s="53">
        <f t="shared" si="16"/>
        <v>111034</v>
      </c>
      <c r="G81" s="53">
        <f t="shared" si="16"/>
        <v>43404</v>
      </c>
      <c r="H81" s="53">
        <f t="shared" si="16"/>
        <v>226933</v>
      </c>
    </row>
    <row r="82" spans="2:9" x14ac:dyDescent="0.25">
      <c r="B82" s="38" t="s">
        <v>103</v>
      </c>
      <c r="C82" s="33"/>
      <c r="D82" s="33"/>
      <c r="E82" s="33"/>
      <c r="F82" s="33"/>
      <c r="G82" s="33"/>
      <c r="H82" s="33"/>
    </row>
    <row r="83" spans="2:9" x14ac:dyDescent="0.25">
      <c r="B83" s="35"/>
      <c r="C83" s="36">
        <f t="shared" ref="C83:H83" si="17">+C81/C65</f>
        <v>0.29975802438061677</v>
      </c>
      <c r="D83" s="36">
        <f t="shared" si="17"/>
        <v>0.15387325022207246</v>
      </c>
      <c r="E83" s="36">
        <f t="shared" si="17"/>
        <v>0.15372257413017534</v>
      </c>
      <c r="F83" s="36">
        <f t="shared" si="17"/>
        <v>0.53035774333577879</v>
      </c>
      <c r="G83" s="36">
        <f t="shared" si="17"/>
        <v>0.27426573463603504</v>
      </c>
      <c r="H83" s="36">
        <f t="shared" si="17"/>
        <v>0.33715852438560451</v>
      </c>
    </row>
    <row r="84" spans="2:9" x14ac:dyDescent="0.25">
      <c r="C84" s="27"/>
      <c r="D84" s="27"/>
      <c r="E84" s="27"/>
      <c r="F84" s="27"/>
      <c r="G84" s="27"/>
      <c r="H84" s="27"/>
    </row>
    <row r="85" spans="2:9" x14ac:dyDescent="0.25">
      <c r="B85" s="32" t="s">
        <v>31</v>
      </c>
      <c r="C85" s="55"/>
      <c r="D85" s="55"/>
      <c r="E85" s="55"/>
      <c r="F85" s="55"/>
      <c r="G85" s="55"/>
      <c r="H85" s="56"/>
    </row>
    <row r="86" spans="2:9" x14ac:dyDescent="0.25">
      <c r="B86" s="38" t="s">
        <v>104</v>
      </c>
      <c r="C86" s="33"/>
      <c r="D86" s="33"/>
      <c r="E86" s="33"/>
      <c r="F86" s="33"/>
      <c r="G86" s="33"/>
      <c r="H86" s="34"/>
    </row>
    <row r="87" spans="2:9" x14ac:dyDescent="0.25">
      <c r="B87" s="35"/>
      <c r="C87" s="36"/>
      <c r="D87" s="36"/>
      <c r="E87" s="36"/>
      <c r="F87" s="36"/>
      <c r="G87" s="36"/>
      <c r="H87" s="37"/>
    </row>
    <row r="88" spans="2:9" x14ac:dyDescent="0.25">
      <c r="C88" s="27"/>
      <c r="D88" s="27"/>
      <c r="E88" s="27"/>
      <c r="F88" s="27"/>
      <c r="G88" s="27"/>
      <c r="H88" s="27"/>
    </row>
    <row r="89" spans="2:9" x14ac:dyDescent="0.25">
      <c r="B89" s="32" t="s">
        <v>32</v>
      </c>
      <c r="C89" s="57"/>
      <c r="D89" s="57"/>
      <c r="E89" s="57"/>
      <c r="F89" s="57"/>
      <c r="G89" s="57"/>
      <c r="H89" s="58"/>
    </row>
    <row r="90" spans="2:9" x14ac:dyDescent="0.25">
      <c r="B90" s="38" t="s">
        <v>106</v>
      </c>
      <c r="C90" s="33"/>
      <c r="D90" s="33"/>
      <c r="E90" s="33"/>
      <c r="F90" s="33"/>
      <c r="G90" s="33"/>
      <c r="H90" s="34"/>
    </row>
    <row r="91" spans="2:9" x14ac:dyDescent="0.25">
      <c r="B91" s="35"/>
      <c r="C91" s="36"/>
      <c r="D91" s="36"/>
      <c r="E91" s="36"/>
      <c r="F91" s="36"/>
      <c r="G91" s="36"/>
      <c r="H91" s="37"/>
    </row>
    <row r="92" spans="2:9" x14ac:dyDescent="0.25">
      <c r="C92" s="27"/>
      <c r="D92" s="27"/>
      <c r="E92" s="27"/>
      <c r="F92" s="27"/>
      <c r="G92" s="27"/>
      <c r="H92" s="27"/>
    </row>
    <row r="93" spans="2:9" x14ac:dyDescent="0.25">
      <c r="B93" s="32" t="s">
        <v>33</v>
      </c>
      <c r="C93" s="53"/>
      <c r="D93" s="53"/>
      <c r="E93" s="53"/>
      <c r="F93" s="53"/>
      <c r="G93" s="53"/>
      <c r="H93" s="59"/>
    </row>
    <row r="94" spans="2:9" x14ac:dyDescent="0.25">
      <c r="B94" s="38" t="s">
        <v>107</v>
      </c>
      <c r="C94" s="33"/>
      <c r="D94" s="33"/>
      <c r="E94" s="33"/>
      <c r="F94" s="33"/>
      <c r="G94" s="33"/>
      <c r="H94" s="34"/>
      <c r="I94" s="28"/>
    </row>
    <row r="95" spans="2:9" x14ac:dyDescent="0.25">
      <c r="B95" s="35"/>
      <c r="C95" s="36"/>
      <c r="D95" s="36"/>
      <c r="E95" s="36"/>
      <c r="F95" s="36"/>
      <c r="G95" s="36"/>
      <c r="H95" s="37"/>
      <c r="I95" s="28"/>
    </row>
    <row r="97" spans="2:10" x14ac:dyDescent="0.25">
      <c r="B97" s="32" t="s">
        <v>108</v>
      </c>
      <c r="C97" s="50">
        <f>C35+C45</f>
        <v>22343</v>
      </c>
      <c r="D97" s="50">
        <f t="shared" ref="D97:G97" si="18">D35+D45</f>
        <v>23188</v>
      </c>
      <c r="E97" s="50">
        <f t="shared" si="18"/>
        <v>23252</v>
      </c>
      <c r="F97" s="50">
        <f t="shared" si="18"/>
        <v>23316</v>
      </c>
      <c r="G97" s="50">
        <f t="shared" si="18"/>
        <v>23380</v>
      </c>
      <c r="H97" s="50">
        <f>H35+H45</f>
        <v>115479</v>
      </c>
    </row>
    <row r="98" spans="2:10" x14ac:dyDescent="0.25">
      <c r="B98" s="38" t="s">
        <v>109</v>
      </c>
      <c r="C98" s="43">
        <f t="shared" ref="C98:H98" si="19">+C97/C65</f>
        <v>0.12781232302315071</v>
      </c>
      <c r="D98" s="43">
        <f t="shared" si="19"/>
        <v>0.35513217140931785</v>
      </c>
      <c r="E98" s="43">
        <f t="shared" si="19"/>
        <v>0.35576364025826984</v>
      </c>
      <c r="F98" s="43">
        <f t="shared" si="19"/>
        <v>0.1113696808510638</v>
      </c>
      <c r="G98" s="43">
        <f t="shared" si="19"/>
        <v>0.14773598921275688</v>
      </c>
      <c r="H98" s="43">
        <f t="shared" si="19"/>
        <v>0.17156927039049069</v>
      </c>
    </row>
    <row r="99" spans="2:10" x14ac:dyDescent="0.25">
      <c r="B99" s="39"/>
      <c r="C99" s="40"/>
      <c r="D99" s="40"/>
      <c r="E99" s="40"/>
      <c r="F99" s="40"/>
      <c r="G99" s="40"/>
      <c r="H99" s="41"/>
    </row>
    <row r="100" spans="2:10" x14ac:dyDescent="0.25">
      <c r="C100" s="27"/>
      <c r="D100" s="27"/>
      <c r="E100" s="27"/>
      <c r="F100" s="27"/>
      <c r="G100" s="27"/>
      <c r="H100" s="27"/>
      <c r="I100" s="28"/>
    </row>
    <row r="102" spans="2:10" ht="13" thickBot="1" x14ac:dyDescent="0.3">
      <c r="B102" t="s">
        <v>25</v>
      </c>
      <c r="C102" s="29">
        <f>+C73+C81+C97</f>
        <v>174811</v>
      </c>
      <c r="D102" s="29">
        <f t="shared" ref="D102:H102" si="20">+D73+D81+D97</f>
        <v>65294</v>
      </c>
      <c r="E102" s="29">
        <f t="shared" si="20"/>
        <v>65358</v>
      </c>
      <c r="F102" s="29">
        <f t="shared" si="20"/>
        <v>209356.79999999999</v>
      </c>
      <c r="G102" s="29">
        <f t="shared" si="20"/>
        <v>158255.27770576</v>
      </c>
      <c r="H102" s="29">
        <f t="shared" si="20"/>
        <v>673075.07770576002</v>
      </c>
      <c r="I102" s="49" t="s">
        <v>93</v>
      </c>
      <c r="J102" s="49"/>
    </row>
    <row r="103" spans="2:10" ht="13" thickTop="1" x14ac:dyDescent="0.25">
      <c r="C103" s="60"/>
      <c r="D103" s="60"/>
      <c r="E103" s="60"/>
      <c r="F103" s="60"/>
      <c r="G103" s="60"/>
      <c r="H103" s="62">
        <f>+H71+H98</f>
        <v>1.0000000000000007</v>
      </c>
      <c r="I103" s="60"/>
      <c r="J103" s="60"/>
    </row>
    <row r="104" spans="2:10" x14ac:dyDescent="0.25">
      <c r="B104" s="60" t="s">
        <v>36</v>
      </c>
      <c r="C104" s="61">
        <f>+C73+C81</f>
        <v>152468</v>
      </c>
      <c r="D104" s="61">
        <f t="shared" ref="D104:H104" si="21">+D73+D81</f>
        <v>42106</v>
      </c>
      <c r="E104" s="61">
        <f t="shared" si="21"/>
        <v>42106</v>
      </c>
      <c r="F104" s="61">
        <f t="shared" si="21"/>
        <v>186040.8</v>
      </c>
      <c r="G104" s="61">
        <f t="shared" si="21"/>
        <v>134875.27770576</v>
      </c>
      <c r="H104" s="61">
        <f t="shared" si="21"/>
        <v>557596.07770576002</v>
      </c>
      <c r="I104" s="63" t="s">
        <v>94</v>
      </c>
      <c r="J104" s="63"/>
    </row>
  </sheetData>
  <pageMargins left="0.74791666666666701" right="0.74791666666666701" top="0.98402777777777795" bottom="0.98402777777777795" header="0.51180555555555596" footer="0.51180555555555596"/>
  <pageSetup scale="56" firstPageNumber="0" fitToHeight="2" orientation="landscape" r:id="rId1"/>
  <headerFooter alignWithMargins="0">
    <oddHeader>&amp;R&amp;D</oddHeader>
    <oddFooter>&amp;LUpdated 10/19/2020&amp;R&amp;F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Supplies &amp; Other Direct Costs</vt:lpstr>
      <vt:lpstr>'Supplies &amp; Other Direct Costs'!Print_Area</vt:lpstr>
      <vt:lpstr>'Supplies &amp; Other Direct Costs'!Print_Titles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Business Proposal Template</dc:title>
  <dc:subject>Contract Business Proposal Template</dc:subject>
  <dc:creator>NIH\OD\OALM\OAMP\DFAS</dc:creator>
  <dc:description>508 Compliant 1/2/2013</dc:description>
  <cp:lastModifiedBy>Motoki, Connie</cp:lastModifiedBy>
  <cp:lastPrinted>2020-10-19T15:44:23Z</cp:lastPrinted>
  <dcterms:created xsi:type="dcterms:W3CDTF">1998-01-06T16:50:06Z</dcterms:created>
  <dcterms:modified xsi:type="dcterms:W3CDTF">2020-10-19T15:44:36Z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